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5" yWindow="-45" windowWidth="19410" windowHeight="1035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D10" i="9"/>
  <c r="G18" i="8"/>
  <c r="D18" i="8"/>
  <c r="G10" i="7"/>
  <c r="D10" i="7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2" i="6"/>
  <c r="D13" i="6"/>
  <c r="G13" i="6"/>
  <c r="G14" i="6"/>
  <c r="G15" i="6"/>
  <c r="G16" i="6"/>
  <c r="G17" i="6"/>
  <c r="G11" i="6"/>
  <c r="D30" i="6"/>
  <c r="D31" i="6"/>
  <c r="D32" i="6"/>
  <c r="D33" i="6"/>
  <c r="D34" i="6"/>
  <c r="D35" i="6"/>
  <c r="D36" i="6"/>
  <c r="D37" i="6"/>
  <c r="D29" i="6"/>
  <c r="D20" i="6"/>
  <c r="D21" i="6"/>
  <c r="D22" i="6"/>
  <c r="D23" i="6"/>
  <c r="D24" i="6"/>
  <c r="D25" i="6"/>
  <c r="D26" i="6"/>
  <c r="D27" i="6"/>
  <c r="D19" i="6"/>
  <c r="D12" i="6"/>
  <c r="D14" i="6"/>
  <c r="D15" i="6"/>
  <c r="D16" i="6"/>
  <c r="D17" i="6"/>
  <c r="D11" i="6"/>
  <c r="G39" i="5"/>
  <c r="D39" i="5"/>
  <c r="B18" i="6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<sst xmlns="http://schemas.openxmlformats.org/spreadsheetml/2006/main" count="4243" uniqueCount="3305">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</sst>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ht="14.45" x14ac:dyDescent="0.3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45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ht="14.45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ht="14.45" x14ac:dyDescent="0.3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45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4" sqref="D1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45" x14ac:dyDescent="0.3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45" x14ac:dyDescent="0.3">
      <c r="A3" s="156" t="s">
        <v>166</v>
      </c>
      <c r="B3" s="157"/>
      <c r="C3" s="157"/>
      <c r="D3" s="158"/>
    </row>
    <row r="4" spans="1:11" ht="14.45" x14ac:dyDescent="0.3">
      <c r="A4" s="159" t="str">
        <f>TRIMESTRE</f>
        <v>Del 1 de enero al 31 de diciembre de 2022 (b)</v>
      </c>
      <c r="B4" s="160"/>
      <c r="C4" s="160"/>
      <c r="D4" s="161"/>
    </row>
    <row r="5" spans="1:11" ht="14.45" x14ac:dyDescent="0.3">
      <c r="A5" s="162" t="s">
        <v>118</v>
      </c>
      <c r="B5" s="163"/>
      <c r="C5" s="163"/>
      <c r="D5" s="164"/>
    </row>
    <row r="6" spans="1:11" ht="14.45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45" x14ac:dyDescent="0.3">
      <c r="A8" s="55" t="s">
        <v>168</v>
      </c>
      <c r="B8" s="40">
        <f>SUM(B9:B11)</f>
        <v>5853856</v>
      </c>
      <c r="C8" s="40">
        <f t="shared" ref="C8:D8" si="0">SUM(C9:C11)</f>
        <v>5853856</v>
      </c>
      <c r="D8" s="40">
        <f t="shared" si="0"/>
        <v>5853856</v>
      </c>
    </row>
    <row r="9" spans="1:11" x14ac:dyDescent="0.25">
      <c r="A9" s="53" t="s">
        <v>169</v>
      </c>
      <c r="B9" s="23">
        <v>5853856</v>
      </c>
      <c r="C9" s="23">
        <v>5853856</v>
      </c>
      <c r="D9" s="23">
        <v>5853856</v>
      </c>
    </row>
    <row r="10" spans="1:11" ht="14.45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ht="14.45" x14ac:dyDescent="0.3">
      <c r="A11" s="53" t="s">
        <v>171</v>
      </c>
      <c r="B11" s="23">
        <v>0</v>
      </c>
      <c r="C11" s="23">
        <v>0</v>
      </c>
      <c r="D11" s="23">
        <v>0</v>
      </c>
    </row>
    <row r="12" spans="1:11" ht="14.45" x14ac:dyDescent="0.3">
      <c r="A12" s="95"/>
      <c r="B12" s="12"/>
      <c r="C12" s="12"/>
      <c r="D12" s="12"/>
    </row>
    <row r="13" spans="1:11" ht="14.45" x14ac:dyDescent="0.3">
      <c r="A13" s="55" t="s">
        <v>180</v>
      </c>
      <c r="B13" s="40">
        <f>B14+B15</f>
        <v>5853856</v>
      </c>
      <c r="C13" s="40">
        <f t="shared" ref="C13:D13" si="1">C14+C15</f>
        <v>5853856</v>
      </c>
      <c r="D13" s="40">
        <f t="shared" si="1"/>
        <v>5853856</v>
      </c>
    </row>
    <row r="14" spans="1:11" x14ac:dyDescent="0.25">
      <c r="A14" s="53" t="s">
        <v>172</v>
      </c>
      <c r="B14" s="23">
        <v>5853856</v>
      </c>
      <c r="C14" s="23">
        <v>5853856</v>
      </c>
      <c r="D14" s="23">
        <v>5853856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45" x14ac:dyDescent="0.3">
      <c r="A16" s="95"/>
      <c r="B16" s="12"/>
      <c r="C16" s="12"/>
      <c r="D16" s="12"/>
    </row>
    <row r="17" spans="1:4" ht="14.45" x14ac:dyDescent="0.3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45" x14ac:dyDescent="0.3">
      <c r="A19" s="53" t="s">
        <v>176</v>
      </c>
      <c r="B19" s="119">
        <v>0</v>
      </c>
      <c r="C19" s="23"/>
      <c r="D19" s="117"/>
    </row>
    <row r="20" spans="1:4" ht="14.45" x14ac:dyDescent="0.3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0</v>
      </c>
      <c r="D21" s="40">
        <f t="shared" si="3"/>
        <v>0</v>
      </c>
    </row>
    <row r="22" spans="1:4" ht="14.45" x14ac:dyDescent="0.3">
      <c r="A22" s="55"/>
      <c r="B22" s="12"/>
      <c r="C22" s="12"/>
      <c r="D22" s="12"/>
    </row>
    <row r="23" spans="1:4" ht="14.45" x14ac:dyDescent="0.3">
      <c r="A23" s="55" t="s">
        <v>178</v>
      </c>
      <c r="B23" s="40">
        <f>B21-B11</f>
        <v>0</v>
      </c>
      <c r="C23" s="40">
        <f t="shared" ref="C23:D23" si="4">C21-C11</f>
        <v>0</v>
      </c>
      <c r="D23" s="40">
        <f t="shared" si="4"/>
        <v>0</v>
      </c>
    </row>
    <row r="24" spans="1:4" ht="14.45" x14ac:dyDescent="0.3">
      <c r="A24" s="55"/>
      <c r="B24" s="17"/>
      <c r="C24" s="17"/>
      <c r="D24" s="17"/>
    </row>
    <row r="25" spans="1:4" ht="14.45" x14ac:dyDescent="0.3">
      <c r="A25" s="120" t="s">
        <v>179</v>
      </c>
      <c r="B25" s="40">
        <f>B23-B17</f>
        <v>0</v>
      </c>
      <c r="C25" s="40">
        <f t="shared" ref="C25" si="5">C23-C17</f>
        <v>0</v>
      </c>
      <c r="D25" s="40">
        <f>D23-D17</f>
        <v>0</v>
      </c>
    </row>
    <row r="26" spans="1:4" ht="14.45" x14ac:dyDescent="0.3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0</v>
      </c>
      <c r="D33" s="61">
        <f t="shared" si="7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5853856</v>
      </c>
      <c r="C48" s="124">
        <f>C9</f>
        <v>5853856</v>
      </c>
      <c r="D48" s="124">
        <f t="shared" ref="D48" si="11">D9</f>
        <v>5853856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5853856</v>
      </c>
      <c r="C53" s="60">
        <f t="shared" ref="C53:D53" si="13">C14</f>
        <v>5853856</v>
      </c>
      <c r="D53" s="60">
        <f t="shared" si="13"/>
        <v>5853856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5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0</v>
      </c>
      <c r="D59" s="61">
        <f t="shared" si="16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4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5853856</v>
      </c>
      <c r="Q2" s="18">
        <f>'Formato 4'!C8</f>
        <v>5853856</v>
      </c>
      <c r="R2" s="18">
        <f>'Formato 4'!D8</f>
        <v>5853856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5853856</v>
      </c>
      <c r="Q3" s="18">
        <f>'Formato 4'!C9</f>
        <v>5853856</v>
      </c>
      <c r="R3" s="18">
        <f>'Formato 4'!D9</f>
        <v>5853856</v>
      </c>
      <c r="S3" s="18"/>
      <c r="T3" s="18"/>
      <c r="U3" s="18"/>
      <c r="V3" s="18"/>
    </row>
    <row r="4" spans="1:25" ht="14.4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4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4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5853856</v>
      </c>
      <c r="Q6" s="18">
        <f>'Formato 4'!C13</f>
        <v>5853856</v>
      </c>
      <c r="R6" s="18">
        <f>'Formato 4'!D13</f>
        <v>5853856</v>
      </c>
      <c r="S6" s="18"/>
      <c r="T6" s="18"/>
      <c r="U6" s="18"/>
      <c r="V6" s="18"/>
      <c r="W6" s="18"/>
      <c r="X6" s="18"/>
      <c r="Y6" s="18"/>
    </row>
    <row r="7" spans="1:25" ht="14.4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5853856</v>
      </c>
      <c r="Q7" s="18">
        <f>'Formato 4'!C14</f>
        <v>5853856</v>
      </c>
      <c r="R7" s="18">
        <f>'Formato 4'!D14</f>
        <v>5853856</v>
      </c>
    </row>
    <row r="8" spans="1:25" ht="14.4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4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4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4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4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4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4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4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45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45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45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45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45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5853856</v>
      </c>
      <c r="Q26">
        <f>'Formato 4'!C48</f>
        <v>5853856</v>
      </c>
      <c r="R26">
        <f>'Formato 4'!D48</f>
        <v>5853856</v>
      </c>
    </row>
    <row r="27" spans="1:18" ht="14.45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45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5853856</v>
      </c>
      <c r="Q30">
        <f>'Formato 4'!C53</f>
        <v>5853856</v>
      </c>
      <c r="R30">
        <f>'Formato 4'!D53</f>
        <v>5853856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45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45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45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45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45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45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45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9" zoomScale="85" zoomScaleNormal="85" workbookViewId="0">
      <selection activeCell="G40" sqref="G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45" x14ac:dyDescent="0.3">
      <c r="A4" s="159" t="str">
        <f>TRIMESTRE</f>
        <v>Del 1 de enero al 31 de diciembre de 2022 (b)</v>
      </c>
      <c r="B4" s="160"/>
      <c r="C4" s="160"/>
      <c r="D4" s="160"/>
      <c r="E4" s="160"/>
      <c r="F4" s="160"/>
      <c r="G4" s="161"/>
    </row>
    <row r="5" spans="1:8" ht="14.45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45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45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ht="14.45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ht="14.45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ht="14.45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ht="14.45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ht="14.45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ht="14.45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45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ht="14.45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45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3023300</v>
      </c>
      <c r="C37" s="60">
        <f t="shared" ref="C37:G37" si="3">C38+C39</f>
        <v>2830556</v>
      </c>
      <c r="D37" s="60">
        <f t="shared" si="3"/>
        <v>5853856</v>
      </c>
      <c r="E37" s="60">
        <f t="shared" si="3"/>
        <v>5853856</v>
      </c>
      <c r="F37" s="60">
        <f t="shared" si="3"/>
        <v>5853856</v>
      </c>
      <c r="G37" s="60">
        <f t="shared" si="3"/>
        <v>2830556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3023300</v>
      </c>
      <c r="C39" s="60">
        <v>2830556</v>
      </c>
      <c r="D39" s="60">
        <f>B39+C39</f>
        <v>5853856</v>
      </c>
      <c r="E39" s="60">
        <v>5853856</v>
      </c>
      <c r="F39" s="60">
        <v>5853856</v>
      </c>
      <c r="G39" s="60">
        <f>F39-B39</f>
        <v>2830556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3023300</v>
      </c>
      <c r="C41" s="61">
        <f t="shared" ref="C41:E41" si="4">SUM(C9,C10,C11,C12,C13,C14,C15,C16,C28,C34,C35,C37)</f>
        <v>2830556</v>
      </c>
      <c r="D41" s="61">
        <f t="shared" si="4"/>
        <v>5853856</v>
      </c>
      <c r="E41" s="61">
        <f t="shared" si="4"/>
        <v>5853856</v>
      </c>
      <c r="F41" s="61">
        <f>SUM(F9,F10,F11,F12,F13,F14,F15,F16,F28,F34,F35,F37)</f>
        <v>5853856</v>
      </c>
      <c r="G41" s="61">
        <f>SUM(G9,G10,G11,G12,G13,G14,G15,G16,G28,G34,G35,G37)</f>
        <v>2830556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2830556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3023300</v>
      </c>
      <c r="C70" s="61">
        <f t="shared" ref="C70:G70" si="10">C41+C65+C67</f>
        <v>2830556</v>
      </c>
      <c r="D70" s="61">
        <f t="shared" si="10"/>
        <v>5853856</v>
      </c>
      <c r="E70" s="61">
        <f t="shared" si="10"/>
        <v>5853856</v>
      </c>
      <c r="F70" s="61">
        <f t="shared" si="10"/>
        <v>5853856</v>
      </c>
      <c r="G70" s="61">
        <f t="shared" si="10"/>
        <v>2830556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4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4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4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4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4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4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4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4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4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4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45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45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3023300</v>
      </c>
      <c r="Q31" s="18">
        <f>'Formato 5'!C37</f>
        <v>2830556</v>
      </c>
      <c r="R31" s="18">
        <f>'Formato 5'!D37</f>
        <v>5853856</v>
      </c>
      <c r="S31" s="18">
        <f>'Formato 5'!E37</f>
        <v>5853856</v>
      </c>
      <c r="T31" s="18">
        <f>'Formato 5'!F37</f>
        <v>5853856</v>
      </c>
      <c r="U31" s="18">
        <f>'Formato 5'!G37</f>
        <v>2830556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3023300</v>
      </c>
      <c r="Q33" s="18">
        <f>'Formato 5'!C39</f>
        <v>2830556</v>
      </c>
      <c r="R33" s="18">
        <f>'Formato 5'!D39</f>
        <v>5853856</v>
      </c>
      <c r="S33" s="18">
        <f>'Formato 5'!E39</f>
        <v>5853856</v>
      </c>
      <c r="T33" s="18">
        <f>'Formato 5'!F39</f>
        <v>5853856</v>
      </c>
      <c r="U33" s="18">
        <f>'Formato 5'!G39</f>
        <v>2830556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3023300</v>
      </c>
      <c r="Q34">
        <f>'Formato 5'!C41</f>
        <v>2830556</v>
      </c>
      <c r="R34">
        <f>'Formato 5'!D41</f>
        <v>5853856</v>
      </c>
      <c r="S34">
        <f>'Formato 5'!E41</f>
        <v>5853856</v>
      </c>
      <c r="T34">
        <f>'Formato 5'!F41</f>
        <v>5853856</v>
      </c>
      <c r="U34">
        <f>'Formato 5'!G41</f>
        <v>2830556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2830556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4" zoomScale="120" zoomScaleNormal="120" zoomScalePageLayoutView="90" workbookViewId="0">
      <selection activeCell="E20" sqref="E2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45" x14ac:dyDescent="0.3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45" x14ac:dyDescent="0.3">
      <c r="A5" s="177" t="str">
        <f>TRIMESTRE</f>
        <v>Del 1 de enero al 31 de diciembre de 2022 (b)</v>
      </c>
      <c r="B5" s="177"/>
      <c r="C5" s="177"/>
      <c r="D5" s="177"/>
      <c r="E5" s="177"/>
      <c r="F5" s="177"/>
      <c r="G5" s="177"/>
    </row>
    <row r="6" spans="1:7" ht="14.45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45" x14ac:dyDescent="0.3">
      <c r="A9" s="82" t="s">
        <v>285</v>
      </c>
      <c r="B9" s="79">
        <f>SUM(B10,B18,B28,B38,B48,B58,B62,B71,B75)</f>
        <v>3023300</v>
      </c>
      <c r="C9" s="79">
        <f t="shared" ref="C9:G9" si="0">SUM(C10,C18,C28,C38,C48,C58,C62,C71,C75)</f>
        <v>2830556</v>
      </c>
      <c r="D9" s="79">
        <f t="shared" si="0"/>
        <v>5853856</v>
      </c>
      <c r="E9" s="79">
        <f t="shared" si="0"/>
        <v>5853856</v>
      </c>
      <c r="F9" s="79">
        <f t="shared" si="0"/>
        <v>5853856</v>
      </c>
      <c r="G9" s="79">
        <f t="shared" si="0"/>
        <v>0</v>
      </c>
    </row>
    <row r="10" spans="1:7" ht="14.45" x14ac:dyDescent="0.3">
      <c r="A10" s="83" t="s">
        <v>286</v>
      </c>
      <c r="B10" s="80">
        <f>SUM(B11:B17)</f>
        <v>500900</v>
      </c>
      <c r="C10" s="80">
        <f t="shared" ref="C10:F10" si="1">SUM(C11:C17)</f>
        <v>-142269</v>
      </c>
      <c r="D10" s="80">
        <f t="shared" si="1"/>
        <v>358631</v>
      </c>
      <c r="E10" s="80">
        <f t="shared" si="1"/>
        <v>358631</v>
      </c>
      <c r="F10" s="80">
        <f t="shared" si="1"/>
        <v>358631</v>
      </c>
      <c r="G10" s="80">
        <f>SUM(G11:G17)</f>
        <v>0</v>
      </c>
    </row>
    <row r="11" spans="1:7" x14ac:dyDescent="0.25">
      <c r="A11" s="84" t="s">
        <v>287</v>
      </c>
      <c r="B11" s="80">
        <v>210162</v>
      </c>
      <c r="C11" s="80">
        <v>-78093</v>
      </c>
      <c r="D11" s="80">
        <f>B11+C11</f>
        <v>132069</v>
      </c>
      <c r="E11" s="80">
        <v>132069</v>
      </c>
      <c r="F11" s="80">
        <v>132069</v>
      </c>
      <c r="G11" s="80">
        <f>D11-F11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B12+C12</f>
        <v>0</v>
      </c>
      <c r="E12" s="80">
        <v>0</v>
      </c>
      <c r="F12" s="80">
        <v>0</v>
      </c>
      <c r="G12" s="80">
        <f t="shared" ref="G12:G37" si="3">D12-F12</f>
        <v>0</v>
      </c>
    </row>
    <row r="13" spans="1:7" ht="14.45" x14ac:dyDescent="0.3">
      <c r="A13" s="84" t="s">
        <v>289</v>
      </c>
      <c r="B13" s="80">
        <v>117771</v>
      </c>
      <c r="C13" s="80">
        <v>-25527</v>
      </c>
      <c r="D13" s="80">
        <f t="shared" si="2"/>
        <v>92244</v>
      </c>
      <c r="E13" s="80">
        <v>92244</v>
      </c>
      <c r="F13" s="80">
        <v>92244</v>
      </c>
      <c r="G13" s="80">
        <f t="shared" si="3"/>
        <v>0</v>
      </c>
    </row>
    <row r="14" spans="1:7" ht="14.45" x14ac:dyDescent="0.3">
      <c r="A14" s="84" t="s">
        <v>290</v>
      </c>
      <c r="B14" s="80">
        <v>43200</v>
      </c>
      <c r="C14" s="80">
        <v>-19057</v>
      </c>
      <c r="D14" s="80">
        <f t="shared" si="2"/>
        <v>24143</v>
      </c>
      <c r="E14" s="80">
        <v>24143</v>
      </c>
      <c r="F14" s="80">
        <v>24143</v>
      </c>
      <c r="G14" s="80">
        <f t="shared" si="3"/>
        <v>0</v>
      </c>
    </row>
    <row r="15" spans="1:7" x14ac:dyDescent="0.25">
      <c r="A15" s="84" t="s">
        <v>291</v>
      </c>
      <c r="B15" s="80">
        <v>129767</v>
      </c>
      <c r="C15" s="80">
        <v>-19592</v>
      </c>
      <c r="D15" s="80">
        <f t="shared" si="2"/>
        <v>110175</v>
      </c>
      <c r="E15" s="80">
        <v>110175</v>
      </c>
      <c r="F15" s="80">
        <v>110175</v>
      </c>
      <c r="G15" s="80">
        <f t="shared" si="3"/>
        <v>0</v>
      </c>
    </row>
    <row r="16" spans="1:7" ht="14.45" x14ac:dyDescent="0.3">
      <c r="A16" s="84" t="s">
        <v>292</v>
      </c>
      <c r="B16" s="80">
        <v>0</v>
      </c>
      <c r="C16" s="80"/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/>
      <c r="D17" s="80">
        <f t="shared" si="2"/>
        <v>0</v>
      </c>
      <c r="E17" s="80">
        <v>0</v>
      </c>
      <c r="F17" s="80">
        <v>0</v>
      </c>
      <c r="G17" s="80">
        <f t="shared" si="3"/>
        <v>0</v>
      </c>
    </row>
    <row r="18" spans="1:7" ht="14.45" x14ac:dyDescent="0.3">
      <c r="A18" s="83" t="s">
        <v>294</v>
      </c>
      <c r="B18" s="80">
        <f>SUM(B19:B27)</f>
        <v>11500</v>
      </c>
      <c r="C18" s="80">
        <f t="shared" ref="C18:F18" si="4">SUM(C19:C27)</f>
        <v>-11017</v>
      </c>
      <c r="D18" s="80">
        <f t="shared" si="4"/>
        <v>483</v>
      </c>
      <c r="E18" s="80">
        <f t="shared" si="4"/>
        <v>483</v>
      </c>
      <c r="F18" s="80">
        <f t="shared" si="4"/>
        <v>483</v>
      </c>
      <c r="G18" s="80">
        <f>SUM(G19:G27)</f>
        <v>0</v>
      </c>
    </row>
    <row r="19" spans="1:7" x14ac:dyDescent="0.25">
      <c r="A19" s="84" t="s">
        <v>295</v>
      </c>
      <c r="B19" s="80">
        <v>7500</v>
      </c>
      <c r="C19" s="80">
        <v>-7017</v>
      </c>
      <c r="D19" s="80">
        <f>B19+C19</f>
        <v>483</v>
      </c>
      <c r="E19" s="80">
        <v>483</v>
      </c>
      <c r="F19" s="80">
        <v>483</v>
      </c>
      <c r="G19" s="80">
        <f t="shared" si="3"/>
        <v>0</v>
      </c>
    </row>
    <row r="20" spans="1:7" ht="14.45" x14ac:dyDescent="0.3">
      <c r="A20" s="84" t="s">
        <v>296</v>
      </c>
      <c r="B20" s="80">
        <v>0</v>
      </c>
      <c r="C20" s="80"/>
      <c r="D20" s="80">
        <f t="shared" ref="D20:D27" si="5">B20+C20</f>
        <v>0</v>
      </c>
      <c r="E20" s="80">
        <v>0</v>
      </c>
      <c r="F20" s="80">
        <v>0</v>
      </c>
      <c r="G20" s="80">
        <f t="shared" si="3"/>
        <v>0</v>
      </c>
    </row>
    <row r="21" spans="1:7" x14ac:dyDescent="0.25">
      <c r="A21" s="84" t="s">
        <v>297</v>
      </c>
      <c r="B21" s="80">
        <v>0</v>
      </c>
      <c r="C21" s="80"/>
      <c r="D21" s="80">
        <f t="shared" si="5"/>
        <v>0</v>
      </c>
      <c r="E21" s="80">
        <v>0</v>
      </c>
      <c r="F21" s="80">
        <v>0</v>
      </c>
      <c r="G21" s="80">
        <f t="shared" si="3"/>
        <v>0</v>
      </c>
    </row>
    <row r="22" spans="1:7" x14ac:dyDescent="0.25">
      <c r="A22" s="84" t="s">
        <v>298</v>
      </c>
      <c r="B22" s="80">
        <v>0</v>
      </c>
      <c r="C22" s="80"/>
      <c r="D22" s="80">
        <f t="shared" si="5"/>
        <v>0</v>
      </c>
      <c r="E22" s="80">
        <v>0</v>
      </c>
      <c r="F22" s="80">
        <v>0</v>
      </c>
      <c r="G22" s="80">
        <f t="shared" si="3"/>
        <v>0</v>
      </c>
    </row>
    <row r="23" spans="1:7" x14ac:dyDescent="0.25">
      <c r="A23" s="84" t="s">
        <v>299</v>
      </c>
      <c r="B23" s="80">
        <v>0</v>
      </c>
      <c r="C23" s="80"/>
      <c r="D23" s="80">
        <f t="shared" si="5"/>
        <v>0</v>
      </c>
      <c r="E23" s="80">
        <v>0</v>
      </c>
      <c r="F23" s="80">
        <v>0</v>
      </c>
      <c r="G23" s="80">
        <f t="shared" si="3"/>
        <v>0</v>
      </c>
    </row>
    <row r="24" spans="1:7" ht="14.45" x14ac:dyDescent="0.3">
      <c r="A24" s="84" t="s">
        <v>300</v>
      </c>
      <c r="B24" s="80">
        <v>0</v>
      </c>
      <c r="C24" s="80"/>
      <c r="D24" s="80">
        <f t="shared" si="5"/>
        <v>0</v>
      </c>
      <c r="E24" s="80">
        <v>0</v>
      </c>
      <c r="F24" s="80">
        <v>0</v>
      </c>
      <c r="G24" s="80">
        <f t="shared" si="3"/>
        <v>0</v>
      </c>
    </row>
    <row r="25" spans="1:7" x14ac:dyDescent="0.25">
      <c r="A25" s="84" t="s">
        <v>301</v>
      </c>
      <c r="B25" s="80">
        <v>0</v>
      </c>
      <c r="C25" s="80"/>
      <c r="D25" s="80">
        <f t="shared" si="5"/>
        <v>0</v>
      </c>
      <c r="E25" s="80">
        <v>0</v>
      </c>
      <c r="F25" s="80">
        <v>0</v>
      </c>
      <c r="G25" s="80">
        <f t="shared" si="3"/>
        <v>0</v>
      </c>
    </row>
    <row r="26" spans="1:7" ht="14.45" x14ac:dyDescent="0.3">
      <c r="A26" s="84" t="s">
        <v>302</v>
      </c>
      <c r="B26" s="80">
        <v>0</v>
      </c>
      <c r="C26" s="80"/>
      <c r="D26" s="80">
        <f t="shared" si="5"/>
        <v>0</v>
      </c>
      <c r="E26" s="80">
        <v>0</v>
      </c>
      <c r="F26" s="80">
        <v>0</v>
      </c>
      <c r="G26" s="80">
        <f t="shared" si="3"/>
        <v>0</v>
      </c>
    </row>
    <row r="27" spans="1:7" ht="14.45" x14ac:dyDescent="0.3">
      <c r="A27" s="84" t="s">
        <v>303</v>
      </c>
      <c r="B27" s="80">
        <v>4000</v>
      </c>
      <c r="C27" s="80">
        <v>-4000</v>
      </c>
      <c r="D27" s="80">
        <f t="shared" si="5"/>
        <v>0</v>
      </c>
      <c r="E27" s="80">
        <v>0</v>
      </c>
      <c r="F27" s="80">
        <v>0</v>
      </c>
      <c r="G27" s="80">
        <f t="shared" si="3"/>
        <v>0</v>
      </c>
    </row>
    <row r="28" spans="1:7" ht="14.45" x14ac:dyDescent="0.3">
      <c r="A28" s="83" t="s">
        <v>304</v>
      </c>
      <c r="B28" s="80">
        <f>SUM(B29:B37)</f>
        <v>2510900</v>
      </c>
      <c r="C28" s="80">
        <f t="shared" ref="C28:G28" si="6">SUM(C29:C37)</f>
        <v>2983842</v>
      </c>
      <c r="D28" s="80">
        <f t="shared" si="6"/>
        <v>5494742</v>
      </c>
      <c r="E28" s="80">
        <f t="shared" si="6"/>
        <v>5494742</v>
      </c>
      <c r="F28" s="80">
        <f t="shared" si="6"/>
        <v>5494742</v>
      </c>
      <c r="G28" s="80">
        <f t="shared" si="6"/>
        <v>0</v>
      </c>
    </row>
    <row r="29" spans="1:7" x14ac:dyDescent="0.25">
      <c r="A29" s="84" t="s">
        <v>305</v>
      </c>
      <c r="B29" s="80">
        <v>23500</v>
      </c>
      <c r="C29" s="80">
        <v>-8132</v>
      </c>
      <c r="D29" s="80">
        <f>+B29+C29</f>
        <v>15368</v>
      </c>
      <c r="E29" s="80">
        <v>15368</v>
      </c>
      <c r="F29" s="80">
        <v>15368</v>
      </c>
      <c r="G29" s="80">
        <f t="shared" si="3"/>
        <v>0</v>
      </c>
    </row>
    <row r="30" spans="1:7" ht="14.45" x14ac:dyDescent="0.3">
      <c r="A30" s="84" t="s">
        <v>306</v>
      </c>
      <c r="B30" s="80">
        <v>0</v>
      </c>
      <c r="C30" s="80"/>
      <c r="D30" s="80">
        <f t="shared" ref="D30:D37" si="7">+B30+C30</f>
        <v>0</v>
      </c>
      <c r="E30" s="80">
        <v>0</v>
      </c>
      <c r="F30" s="80">
        <v>0</v>
      </c>
      <c r="G30" s="80">
        <f t="shared" si="3"/>
        <v>0</v>
      </c>
    </row>
    <row r="31" spans="1:7" x14ac:dyDescent="0.25">
      <c r="A31" s="84" t="s">
        <v>307</v>
      </c>
      <c r="B31" s="80">
        <v>527200</v>
      </c>
      <c r="C31" s="80">
        <v>382614</v>
      </c>
      <c r="D31" s="80">
        <f t="shared" si="7"/>
        <v>909814</v>
      </c>
      <c r="E31" s="80">
        <v>909814</v>
      </c>
      <c r="F31" s="80">
        <v>909814</v>
      </c>
      <c r="G31" s="80">
        <f t="shared" si="3"/>
        <v>0</v>
      </c>
    </row>
    <row r="32" spans="1:7" ht="14.45" x14ac:dyDescent="0.3">
      <c r="A32" s="84" t="s">
        <v>308</v>
      </c>
      <c r="B32" s="80">
        <v>190000</v>
      </c>
      <c r="C32" s="80">
        <v>4617</v>
      </c>
      <c r="D32" s="80">
        <f t="shared" si="7"/>
        <v>194617</v>
      </c>
      <c r="E32" s="80">
        <v>194617</v>
      </c>
      <c r="F32" s="80">
        <v>194617</v>
      </c>
      <c r="G32" s="80">
        <f t="shared" si="3"/>
        <v>0</v>
      </c>
    </row>
    <row r="33" spans="1:7" x14ac:dyDescent="0.25">
      <c r="A33" s="84" t="s">
        <v>309</v>
      </c>
      <c r="B33" s="80">
        <v>8000</v>
      </c>
      <c r="C33" s="80">
        <v>-8000</v>
      </c>
      <c r="D33" s="80">
        <f t="shared" si="7"/>
        <v>0</v>
      </c>
      <c r="E33" s="80">
        <v>0</v>
      </c>
      <c r="F33" s="80">
        <v>0</v>
      </c>
      <c r="G33" s="80">
        <f t="shared" si="3"/>
        <v>0</v>
      </c>
    </row>
    <row r="34" spans="1:7" x14ac:dyDescent="0.25">
      <c r="A34" s="84" t="s">
        <v>310</v>
      </c>
      <c r="B34" s="80">
        <v>0</v>
      </c>
      <c r="C34" s="80"/>
      <c r="D34" s="80">
        <f t="shared" si="7"/>
        <v>0</v>
      </c>
      <c r="E34" s="80">
        <v>0</v>
      </c>
      <c r="F34" s="80">
        <v>0</v>
      </c>
      <c r="G34" s="80">
        <f t="shared" si="3"/>
        <v>0</v>
      </c>
    </row>
    <row r="35" spans="1:7" x14ac:dyDescent="0.25">
      <c r="A35" s="84" t="s">
        <v>311</v>
      </c>
      <c r="B35" s="80">
        <v>1200</v>
      </c>
      <c r="C35" s="80">
        <v>-504</v>
      </c>
      <c r="D35" s="80">
        <f t="shared" si="7"/>
        <v>696</v>
      </c>
      <c r="E35" s="80">
        <v>696</v>
      </c>
      <c r="F35" s="80">
        <v>696</v>
      </c>
      <c r="G35" s="80">
        <f t="shared" si="3"/>
        <v>0</v>
      </c>
    </row>
    <row r="36" spans="1:7" ht="14.45" x14ac:dyDescent="0.3">
      <c r="A36" s="84" t="s">
        <v>312</v>
      </c>
      <c r="B36" s="80">
        <v>4000</v>
      </c>
      <c r="C36" s="80">
        <v>-3526</v>
      </c>
      <c r="D36" s="80">
        <f t="shared" si="7"/>
        <v>474</v>
      </c>
      <c r="E36" s="80">
        <v>474</v>
      </c>
      <c r="F36" s="80">
        <v>474</v>
      </c>
      <c r="G36" s="80">
        <f t="shared" si="3"/>
        <v>0</v>
      </c>
    </row>
    <row r="37" spans="1:7" ht="14.45" x14ac:dyDescent="0.3">
      <c r="A37" s="84" t="s">
        <v>313</v>
      </c>
      <c r="B37" s="80">
        <v>1757000</v>
      </c>
      <c r="C37" s="80">
        <v>2616773</v>
      </c>
      <c r="D37" s="80">
        <f t="shared" si="7"/>
        <v>4373773</v>
      </c>
      <c r="E37" s="80">
        <v>4373773</v>
      </c>
      <c r="F37" s="80">
        <v>4373773</v>
      </c>
      <c r="G37" s="80">
        <f t="shared" si="3"/>
        <v>0</v>
      </c>
    </row>
    <row r="38" spans="1:7" ht="14.45" x14ac:dyDescent="0.3">
      <c r="A38" s="83" t="s">
        <v>314</v>
      </c>
      <c r="B38" s="80">
        <f>SUM(B39:B47)</f>
        <v>0</v>
      </c>
      <c r="C38" s="80">
        <f t="shared" ref="C38:G38" si="8">SUM(C39:C47)</f>
        <v>0</v>
      </c>
      <c r="D38" s="80">
        <f t="shared" si="8"/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ht="14.45" x14ac:dyDescent="0.3">
      <c r="A41" s="84" t="s">
        <v>317</v>
      </c>
      <c r="B41" s="80"/>
      <c r="C41" s="80"/>
      <c r="D41" s="80"/>
      <c r="E41" s="80"/>
      <c r="F41" s="80"/>
      <c r="G41" s="80"/>
    </row>
    <row r="42" spans="1:7" ht="14.45" x14ac:dyDescent="0.3">
      <c r="A42" s="84" t="s">
        <v>318</v>
      </c>
      <c r="B42" s="80"/>
      <c r="C42" s="80"/>
      <c r="D42" s="80"/>
      <c r="E42" s="80"/>
      <c r="F42" s="80"/>
      <c r="G42" s="80"/>
    </row>
    <row r="43" spans="1:7" ht="14.45" x14ac:dyDescent="0.3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ht="14.45" x14ac:dyDescent="0.3">
      <c r="A45" s="84" t="s">
        <v>321</v>
      </c>
      <c r="B45" s="80"/>
      <c r="C45" s="80"/>
      <c r="D45" s="80"/>
      <c r="E45" s="80"/>
      <c r="F45" s="80"/>
      <c r="G45" s="80"/>
    </row>
    <row r="46" spans="1:7" ht="14.45" x14ac:dyDescent="0.3">
      <c r="A46" s="84" t="s">
        <v>322</v>
      </c>
      <c r="B46" s="80"/>
      <c r="C46" s="80"/>
      <c r="D46" s="80"/>
      <c r="E46" s="80"/>
      <c r="F46" s="80"/>
      <c r="G46" s="80"/>
    </row>
    <row r="47" spans="1:7" ht="14.45" x14ac:dyDescent="0.3">
      <c r="A47" s="84" t="s">
        <v>323</v>
      </c>
      <c r="B47" s="80"/>
      <c r="C47" s="80"/>
      <c r="D47" s="80"/>
      <c r="E47" s="80"/>
      <c r="F47" s="80"/>
      <c r="G47" s="80"/>
    </row>
    <row r="48" spans="1:7" ht="14.45" x14ac:dyDescent="0.3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ht="14.45" x14ac:dyDescent="0.3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ht="14.45" x14ac:dyDescent="0.3">
      <c r="A53" s="84" t="s">
        <v>329</v>
      </c>
      <c r="B53" s="80"/>
      <c r="C53" s="80"/>
      <c r="D53" s="80"/>
      <c r="E53" s="80"/>
      <c r="F53" s="80"/>
      <c r="G53" s="80"/>
    </row>
    <row r="54" spans="1:7" ht="14.45" x14ac:dyDescent="0.3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ht="14.45" x14ac:dyDescent="0.3">
      <c r="A56" s="84" t="s">
        <v>332</v>
      </c>
      <c r="B56" s="80"/>
      <c r="C56" s="80"/>
      <c r="D56" s="80"/>
      <c r="E56" s="80"/>
      <c r="F56" s="80"/>
      <c r="G56" s="80"/>
    </row>
    <row r="57" spans="1:7" ht="14.45" x14ac:dyDescent="0.3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10">SUM(C59:C61)</f>
        <v>0</v>
      </c>
      <c r="D58" s="80">
        <f t="shared" si="10"/>
        <v>0</v>
      </c>
      <c r="E58" s="80">
        <f t="shared" si="10"/>
        <v>0</v>
      </c>
      <c r="F58" s="80">
        <f t="shared" si="10"/>
        <v>0</v>
      </c>
      <c r="G58" s="80">
        <f t="shared" si="10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ht="14.45" x14ac:dyDescent="0.3">
      <c r="A61" s="84" t="s">
        <v>337</v>
      </c>
      <c r="B61" s="80"/>
      <c r="C61" s="80"/>
      <c r="D61" s="80"/>
      <c r="E61" s="80"/>
      <c r="F61" s="80"/>
      <c r="G61" s="80"/>
    </row>
    <row r="62" spans="1:7" ht="14.45" x14ac:dyDescent="0.3">
      <c r="A62" s="83" t="s">
        <v>338</v>
      </c>
      <c r="B62" s="80">
        <f>SUM(B63:B67,B69:B70)</f>
        <v>0</v>
      </c>
      <c r="C62" s="80">
        <f t="shared" ref="C62:G62" si="11">SUM(C63:C67,C69:C70)</f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ht="14.45" x14ac:dyDescent="0.3">
      <c r="A63" s="84" t="s">
        <v>339</v>
      </c>
      <c r="B63" s="80"/>
      <c r="C63" s="80"/>
      <c r="D63" s="80"/>
      <c r="E63" s="80"/>
      <c r="F63" s="80"/>
      <c r="G63" s="80"/>
    </row>
    <row r="64" spans="1:7" ht="14.45" x14ac:dyDescent="0.3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ht="14.45" x14ac:dyDescent="0.3">
      <c r="A68" s="84" t="s">
        <v>3301</v>
      </c>
      <c r="B68" s="80"/>
      <c r="C68" s="80"/>
      <c r="D68" s="80"/>
      <c r="E68" s="80"/>
      <c r="F68" s="80"/>
      <c r="G68" s="80"/>
    </row>
    <row r="69" spans="1:7" ht="14.45" x14ac:dyDescent="0.3">
      <c r="A69" s="84" t="s">
        <v>345</v>
      </c>
      <c r="B69" s="80"/>
      <c r="C69" s="80"/>
      <c r="D69" s="80"/>
      <c r="E69" s="80"/>
      <c r="F69" s="80"/>
      <c r="G69" s="80"/>
    </row>
    <row r="70" spans="1:7" ht="14.45" x14ac:dyDescent="0.3">
      <c r="A70" s="84" t="s">
        <v>346</v>
      </c>
      <c r="B70" s="80"/>
      <c r="C70" s="80"/>
      <c r="D70" s="80"/>
      <c r="E70" s="80"/>
      <c r="F70" s="80"/>
      <c r="G70" s="80"/>
    </row>
    <row r="71" spans="1:7" ht="14.45" x14ac:dyDescent="0.3">
      <c r="A71" s="83" t="s">
        <v>347</v>
      </c>
      <c r="B71" s="80">
        <f>SUM(B72:B74)</f>
        <v>0</v>
      </c>
      <c r="C71" s="80">
        <f t="shared" ref="C71:G71" si="12">SUM(C72:C74)</f>
        <v>0</v>
      </c>
      <c r="D71" s="80">
        <f t="shared" si="12"/>
        <v>0</v>
      </c>
      <c r="E71" s="80">
        <f t="shared" si="12"/>
        <v>0</v>
      </c>
      <c r="F71" s="80">
        <f t="shared" si="12"/>
        <v>0</v>
      </c>
      <c r="G71" s="80">
        <f t="shared" si="12"/>
        <v>0</v>
      </c>
    </row>
    <row r="72" spans="1:7" ht="14.45" x14ac:dyDescent="0.3">
      <c r="A72" s="84" t="s">
        <v>348</v>
      </c>
      <c r="B72" s="80"/>
      <c r="C72" s="80"/>
      <c r="D72" s="80"/>
      <c r="E72" s="80"/>
      <c r="F72" s="80"/>
      <c r="G72" s="80"/>
    </row>
    <row r="73" spans="1:7" ht="14.45" x14ac:dyDescent="0.3">
      <c r="A73" s="84" t="s">
        <v>349</v>
      </c>
      <c r="B73" s="80"/>
      <c r="C73" s="80"/>
      <c r="D73" s="80"/>
      <c r="E73" s="80"/>
      <c r="F73" s="80"/>
      <c r="G73" s="80"/>
    </row>
    <row r="74" spans="1:7" ht="14.45" x14ac:dyDescent="0.3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3">SUM(C76:C82)</f>
        <v>0</v>
      </c>
      <c r="D75" s="80">
        <f t="shared" si="13"/>
        <v>0</v>
      </c>
      <c r="E75" s="80">
        <f t="shared" si="13"/>
        <v>0</v>
      </c>
      <c r="F75" s="80">
        <f t="shared" si="13"/>
        <v>0</v>
      </c>
      <c r="G75" s="80">
        <f t="shared" si="13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ht="14.45" x14ac:dyDescent="0.3">
      <c r="A80" s="84" t="s">
        <v>356</v>
      </c>
      <c r="B80" s="80"/>
      <c r="C80" s="80"/>
      <c r="D80" s="80"/>
      <c r="E80" s="80"/>
      <c r="F80" s="80"/>
      <c r="G80" s="80"/>
    </row>
    <row r="81" spans="1:7" ht="14.45" x14ac:dyDescent="0.3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4">SUM(C85,C93,C103,C113,C123,C133,C137,C146,C150)</f>
        <v>0</v>
      </c>
      <c r="D84" s="79">
        <f t="shared" si="14"/>
        <v>0</v>
      </c>
      <c r="E84" s="79">
        <f t="shared" si="14"/>
        <v>0</v>
      </c>
      <c r="F84" s="79">
        <f t="shared" si="14"/>
        <v>0</v>
      </c>
      <c r="G84" s="79">
        <f t="shared" si="1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5">SUM(C86:C92)</f>
        <v>0</v>
      </c>
      <c r="D85" s="80">
        <f t="shared" si="15"/>
        <v>0</v>
      </c>
      <c r="E85" s="80">
        <f t="shared" si="15"/>
        <v>0</v>
      </c>
      <c r="F85" s="80">
        <f t="shared" si="15"/>
        <v>0</v>
      </c>
      <c r="G85" s="80">
        <f t="shared" si="1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7">SUM(D104:D112)</f>
        <v>0</v>
      </c>
      <c r="E103" s="80">
        <f t="shared" si="17"/>
        <v>0</v>
      </c>
      <c r="F103" s="80">
        <f t="shared" si="17"/>
        <v>0</v>
      </c>
      <c r="G103" s="80">
        <f t="shared" si="1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8">SUM(C114:C122)</f>
        <v>0</v>
      </c>
      <c r="D113" s="80">
        <f t="shared" si="18"/>
        <v>0</v>
      </c>
      <c r="E113" s="80">
        <f t="shared" si="18"/>
        <v>0</v>
      </c>
      <c r="F113" s="80">
        <f t="shared" si="18"/>
        <v>0</v>
      </c>
      <c r="G113" s="80">
        <f t="shared" si="18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9">SUM(C124:C132)</f>
        <v>0</v>
      </c>
      <c r="D123" s="80">
        <f t="shared" si="19"/>
        <v>0</v>
      </c>
      <c r="E123" s="80">
        <f t="shared" si="19"/>
        <v>0</v>
      </c>
      <c r="F123" s="80">
        <f t="shared" si="19"/>
        <v>0</v>
      </c>
      <c r="G123" s="80">
        <f t="shared" si="19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0">SUM(C134:C136)</f>
        <v>0</v>
      </c>
      <c r="D133" s="80">
        <f t="shared" si="20"/>
        <v>0</v>
      </c>
      <c r="E133" s="80">
        <f t="shared" si="20"/>
        <v>0</v>
      </c>
      <c r="F133" s="80">
        <f t="shared" si="20"/>
        <v>0</v>
      </c>
      <c r="G133" s="80">
        <f t="shared" si="2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1">SUM(C138:C142,C144:C145)</f>
        <v>0</v>
      </c>
      <c r="D137" s="80">
        <f t="shared" si="21"/>
        <v>0</v>
      </c>
      <c r="E137" s="80">
        <f t="shared" si="21"/>
        <v>0</v>
      </c>
      <c r="F137" s="80">
        <f t="shared" si="21"/>
        <v>0</v>
      </c>
      <c r="G137" s="80">
        <f t="shared" si="21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2">SUM(C147:C149)</f>
        <v>0</v>
      </c>
      <c r="D146" s="80">
        <f t="shared" si="22"/>
        <v>0</v>
      </c>
      <c r="E146" s="80">
        <f t="shared" si="22"/>
        <v>0</v>
      </c>
      <c r="F146" s="80">
        <f t="shared" si="22"/>
        <v>0</v>
      </c>
      <c r="G146" s="80">
        <f t="shared" si="22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3">SUM(C151:C157)</f>
        <v>0</v>
      </c>
      <c r="D150" s="80">
        <f t="shared" si="23"/>
        <v>0</v>
      </c>
      <c r="E150" s="80">
        <f t="shared" si="23"/>
        <v>0</v>
      </c>
      <c r="F150" s="80">
        <f t="shared" si="23"/>
        <v>0</v>
      </c>
      <c r="G150" s="80">
        <f t="shared" si="23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3023300</v>
      </c>
      <c r="C159" s="79">
        <f t="shared" ref="C159:G159" si="24">C9+C84</f>
        <v>2830556</v>
      </c>
      <c r="D159" s="79">
        <f t="shared" si="24"/>
        <v>5853856</v>
      </c>
      <c r="E159" s="79">
        <f t="shared" si="24"/>
        <v>5853856</v>
      </c>
      <c r="F159" s="79">
        <f t="shared" si="24"/>
        <v>5853856</v>
      </c>
      <c r="G159" s="79">
        <f t="shared" si="24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45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3023300</v>
      </c>
      <c r="Q2" s="18">
        <f>'Formato 6 a)'!C9</f>
        <v>2830556</v>
      </c>
      <c r="R2" s="18">
        <f>'Formato 6 a)'!D9</f>
        <v>5853856</v>
      </c>
      <c r="S2" s="18">
        <f>'Formato 6 a)'!E9</f>
        <v>5853856</v>
      </c>
      <c r="T2" s="18">
        <f>'Formato 6 a)'!F9</f>
        <v>5853856</v>
      </c>
      <c r="U2" s="18">
        <f>'Formato 6 a)'!G9</f>
        <v>0</v>
      </c>
    </row>
    <row r="3" spans="1:25" ht="14.4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500900</v>
      </c>
      <c r="Q3" s="18">
        <f>'Formato 6 a)'!C10</f>
        <v>-142269</v>
      </c>
      <c r="R3" s="18">
        <f>'Formato 6 a)'!D10</f>
        <v>358631</v>
      </c>
      <c r="S3" s="18">
        <f>'Formato 6 a)'!E10</f>
        <v>358631</v>
      </c>
      <c r="T3" s="18">
        <f>'Formato 6 a)'!F10</f>
        <v>358631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210162</v>
      </c>
      <c r="Q4" s="18">
        <f>'Formato 6 a)'!C11</f>
        <v>-78093</v>
      </c>
      <c r="R4" s="18">
        <f>'Formato 6 a)'!D11</f>
        <v>132069</v>
      </c>
      <c r="S4" s="18">
        <f>'Formato 6 a)'!E11</f>
        <v>132069</v>
      </c>
      <c r="T4" s="18">
        <f>'Formato 6 a)'!F11</f>
        <v>132069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4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117771</v>
      </c>
      <c r="Q6" s="18">
        <f>'Formato 6 a)'!C13</f>
        <v>-25527</v>
      </c>
      <c r="R6" s="18">
        <f>'Formato 6 a)'!D13</f>
        <v>92244</v>
      </c>
      <c r="S6" s="18">
        <f>'Formato 6 a)'!E13</f>
        <v>92244</v>
      </c>
      <c r="T6" s="18">
        <f>'Formato 6 a)'!F13</f>
        <v>92244</v>
      </c>
      <c r="U6" s="18">
        <f>'Formato 6 a)'!G13</f>
        <v>0</v>
      </c>
      <c r="V6" s="18"/>
    </row>
    <row r="7" spans="1:25" ht="14.4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43200</v>
      </c>
      <c r="Q7" s="18">
        <f>'Formato 6 a)'!C14</f>
        <v>-19057</v>
      </c>
      <c r="R7" s="18">
        <f>'Formato 6 a)'!D14</f>
        <v>24143</v>
      </c>
      <c r="S7" s="18">
        <f>'Formato 6 a)'!E14</f>
        <v>24143</v>
      </c>
      <c r="T7" s="18">
        <f>'Formato 6 a)'!F14</f>
        <v>24143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129767</v>
      </c>
      <c r="Q8" s="18">
        <f>'Formato 6 a)'!C15</f>
        <v>-19592</v>
      </c>
      <c r="R8" s="18">
        <f>'Formato 6 a)'!D15</f>
        <v>110175</v>
      </c>
      <c r="S8" s="18">
        <f>'Formato 6 a)'!E15</f>
        <v>110175</v>
      </c>
      <c r="T8" s="18">
        <f>'Formato 6 a)'!F15</f>
        <v>110175</v>
      </c>
      <c r="U8" s="18">
        <f>'Formato 6 a)'!G15</f>
        <v>0</v>
      </c>
    </row>
    <row r="9" spans="1:25" ht="14.4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4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11500</v>
      </c>
      <c r="Q11" s="18">
        <f>'Formato 6 a)'!C18</f>
        <v>-11017</v>
      </c>
      <c r="R11" s="18">
        <f>'Formato 6 a)'!D18</f>
        <v>483</v>
      </c>
      <c r="S11" s="18">
        <f>'Formato 6 a)'!E18</f>
        <v>483</v>
      </c>
      <c r="T11" s="18">
        <f>'Formato 6 a)'!F18</f>
        <v>483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7500</v>
      </c>
      <c r="Q12" s="18">
        <f>'Formato 6 a)'!C19</f>
        <v>-7017</v>
      </c>
      <c r="R12" s="18">
        <f>'Formato 6 a)'!D19</f>
        <v>483</v>
      </c>
      <c r="S12" s="18">
        <f>'Formato 6 a)'!E19</f>
        <v>483</v>
      </c>
      <c r="T12" s="18">
        <f>'Formato 6 a)'!F19</f>
        <v>483</v>
      </c>
      <c r="U12" s="18">
        <f>'Formato 6 a)'!G19</f>
        <v>0</v>
      </c>
    </row>
    <row r="13" spans="1:25" ht="14.4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45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45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45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4000</v>
      </c>
      <c r="Q20" s="18">
        <f>'Formato 6 a)'!C27</f>
        <v>-4000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45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2510900</v>
      </c>
      <c r="Q21" s="18">
        <f>'Formato 6 a)'!C28</f>
        <v>2983842</v>
      </c>
      <c r="R21" s="18">
        <f>'Formato 6 a)'!D28</f>
        <v>5494742</v>
      </c>
      <c r="S21" s="18">
        <f>'Formato 6 a)'!E28</f>
        <v>5494742</v>
      </c>
      <c r="T21" s="18">
        <f>'Formato 6 a)'!F28</f>
        <v>5494742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23500</v>
      </c>
      <c r="Q22" s="18">
        <f>'Formato 6 a)'!C29</f>
        <v>-8132</v>
      </c>
      <c r="R22" s="18">
        <f>'Formato 6 a)'!D29</f>
        <v>15368</v>
      </c>
      <c r="S22" s="18">
        <f>'Formato 6 a)'!E29</f>
        <v>15368</v>
      </c>
      <c r="T22" s="18">
        <f>'Formato 6 a)'!F29</f>
        <v>15368</v>
      </c>
      <c r="U22" s="18">
        <f>'Formato 6 a)'!G29</f>
        <v>0</v>
      </c>
    </row>
    <row r="23" spans="1:21" ht="14.45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527200</v>
      </c>
      <c r="Q24" s="18">
        <f>'Formato 6 a)'!C31</f>
        <v>382614</v>
      </c>
      <c r="R24" s="18">
        <f>'Formato 6 a)'!D31</f>
        <v>909814</v>
      </c>
      <c r="S24" s="18">
        <f>'Formato 6 a)'!E31</f>
        <v>909814</v>
      </c>
      <c r="T24" s="18">
        <f>'Formato 6 a)'!F31</f>
        <v>909814</v>
      </c>
      <c r="U24" s="18">
        <f>'Formato 6 a)'!G31</f>
        <v>0</v>
      </c>
    </row>
    <row r="25" spans="1:21" ht="14.45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190000</v>
      </c>
      <c r="Q25" s="18">
        <f>'Formato 6 a)'!C32</f>
        <v>4617</v>
      </c>
      <c r="R25" s="18">
        <f>'Formato 6 a)'!D32</f>
        <v>194617</v>
      </c>
      <c r="S25" s="18">
        <f>'Formato 6 a)'!E32</f>
        <v>194617</v>
      </c>
      <c r="T25" s="18">
        <f>'Formato 6 a)'!F32</f>
        <v>194617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8000</v>
      </c>
      <c r="Q26" s="18">
        <f>'Formato 6 a)'!C33</f>
        <v>-8000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1200</v>
      </c>
      <c r="Q28" s="18">
        <f>'Formato 6 a)'!C35</f>
        <v>-504</v>
      </c>
      <c r="R28" s="18">
        <f>'Formato 6 a)'!D35</f>
        <v>696</v>
      </c>
      <c r="S28" s="18">
        <f>'Formato 6 a)'!E35</f>
        <v>696</v>
      </c>
      <c r="T28" s="18">
        <f>'Formato 6 a)'!F35</f>
        <v>696</v>
      </c>
      <c r="U28" s="18">
        <f>'Formato 6 a)'!G35</f>
        <v>0</v>
      </c>
    </row>
    <row r="29" spans="1:21" ht="14.45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4000</v>
      </c>
      <c r="Q29" s="18">
        <f>'Formato 6 a)'!C36</f>
        <v>-3526</v>
      </c>
      <c r="R29" s="18">
        <f>'Formato 6 a)'!D36</f>
        <v>474</v>
      </c>
      <c r="S29" s="18">
        <f>'Formato 6 a)'!E36</f>
        <v>474</v>
      </c>
      <c r="T29" s="18">
        <f>'Formato 6 a)'!F36</f>
        <v>474</v>
      </c>
      <c r="U29" s="18">
        <f>'Formato 6 a)'!G36</f>
        <v>0</v>
      </c>
    </row>
    <row r="30" spans="1:21" ht="14.45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1757000</v>
      </c>
      <c r="Q30" s="18">
        <f>'Formato 6 a)'!C37</f>
        <v>2616773</v>
      </c>
      <c r="R30" s="18">
        <f>'Formato 6 a)'!D37</f>
        <v>4373773</v>
      </c>
      <c r="S30" s="18">
        <f>'Formato 6 a)'!E37</f>
        <v>4373773</v>
      </c>
      <c r="T30" s="18">
        <f>'Formato 6 a)'!F37</f>
        <v>4373773</v>
      </c>
      <c r="U30" s="18">
        <f>'Formato 6 a)'!G37</f>
        <v>0</v>
      </c>
    </row>
    <row r="31" spans="1:21" ht="14.45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45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45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45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45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45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45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45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45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45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45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45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45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45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45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45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45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45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45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45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45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45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45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45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45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45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45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45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45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45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45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45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45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45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45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45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45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45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45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45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45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45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45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45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45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45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45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45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45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45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45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45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45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45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45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45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45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45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45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45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45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45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45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45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3023300</v>
      </c>
      <c r="Q150">
        <f>'Formato 6 a)'!C159</f>
        <v>2830556</v>
      </c>
      <c r="R150">
        <f>'Formato 6 a)'!D159</f>
        <v>5853856</v>
      </c>
      <c r="S150">
        <f>'Formato 6 a)'!E159</f>
        <v>5853856</v>
      </c>
      <c r="T150">
        <f>'Formato 6 a)'!F159</f>
        <v>5853856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3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45" x14ac:dyDescent="0.3">
      <c r="A9" s="52" t="s">
        <v>440</v>
      </c>
      <c r="B9" s="59">
        <f>SUM(B10:GASTO_NE_FIN_01)</f>
        <v>3023300</v>
      </c>
      <c r="C9" s="59">
        <f>SUM(C10:GASTO_NE_FIN_02)</f>
        <v>2830556</v>
      </c>
      <c r="D9" s="59">
        <f>SUM(D10:GASTO_NE_FIN_03)</f>
        <v>5853856</v>
      </c>
      <c r="E9" s="59">
        <f>SUM(E10:GASTO_NE_FIN_04)</f>
        <v>5853856</v>
      </c>
      <c r="F9" s="59">
        <f>SUM(F10:GASTO_NE_FIN_05)</f>
        <v>5853856</v>
      </c>
      <c r="G9" s="59">
        <f>SUM(G10:GASTO_NE_FIN_06)</f>
        <v>0</v>
      </c>
    </row>
    <row r="10" spans="1:7" s="24" customFormat="1" ht="14.45" x14ac:dyDescent="0.3">
      <c r="A10" s="144" t="s">
        <v>432</v>
      </c>
      <c r="B10" s="60">
        <v>3023300</v>
      </c>
      <c r="C10" s="60">
        <v>2830556</v>
      </c>
      <c r="D10" s="60">
        <f>B10+C10</f>
        <v>5853856</v>
      </c>
      <c r="E10" s="60">
        <v>5853856</v>
      </c>
      <c r="F10" s="60">
        <v>5853856</v>
      </c>
      <c r="G10" s="77">
        <f>D10-F10</f>
        <v>0</v>
      </c>
    </row>
    <row r="11" spans="1:7" s="24" customFormat="1" ht="14.45" x14ac:dyDescent="0.3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ht="14.45" x14ac:dyDescent="0.3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45" x14ac:dyDescent="0.3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45" x14ac:dyDescent="0.3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45" x14ac:dyDescent="0.3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45" x14ac:dyDescent="0.3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45" x14ac:dyDescent="0.3">
      <c r="A17" s="144" t="s">
        <v>439</v>
      </c>
      <c r="B17" s="60"/>
      <c r="C17" s="60"/>
      <c r="D17" s="60"/>
      <c r="E17" s="60"/>
      <c r="F17" s="60"/>
      <c r="G17" s="77"/>
    </row>
    <row r="18" spans="1:7" ht="14.45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45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45" x14ac:dyDescent="0.3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45" x14ac:dyDescent="0.3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45" x14ac:dyDescent="0.3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45" x14ac:dyDescent="0.3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45" x14ac:dyDescent="0.3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45" x14ac:dyDescent="0.3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45" x14ac:dyDescent="0.3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45" x14ac:dyDescent="0.3">
      <c r="A27" s="144" t="s">
        <v>439</v>
      </c>
      <c r="B27" s="60"/>
      <c r="C27" s="60"/>
      <c r="D27" s="60"/>
      <c r="E27" s="60"/>
      <c r="F27" s="60"/>
      <c r="G27" s="60"/>
    </row>
    <row r="28" spans="1:7" ht="14.45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ht="14.45" x14ac:dyDescent="0.3">
      <c r="A29" s="55" t="s">
        <v>360</v>
      </c>
      <c r="B29" s="61">
        <f>GASTO_NE_T1+GASTO_E_T1</f>
        <v>3023300</v>
      </c>
      <c r="C29" s="61">
        <f>GASTO_NE_T2+GASTO_E_T2</f>
        <v>2830556</v>
      </c>
      <c r="D29" s="61">
        <f>GASTO_NE_T3+GASTO_E_T3</f>
        <v>5853856</v>
      </c>
      <c r="E29" s="61">
        <f>GASTO_NE_T4+GASTO_E_T4</f>
        <v>5853856</v>
      </c>
      <c r="F29" s="61">
        <f>GASTO_NE_T5+GASTO_E_T5</f>
        <v>5853856</v>
      </c>
      <c r="G29" s="61">
        <f>GASTO_NE_T6+GASTO_E_T6</f>
        <v>0</v>
      </c>
    </row>
    <row r="30" spans="1:7" ht="14.45" x14ac:dyDescent="0.3">
      <c r="A30" s="58"/>
      <c r="B30" s="65"/>
      <c r="C30" s="65"/>
      <c r="D30" s="65"/>
      <c r="E30" s="65"/>
      <c r="F30" s="65"/>
      <c r="G30" s="78"/>
    </row>
    <row r="31" spans="1:7" ht="14.45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3023300</v>
      </c>
      <c r="Q2" s="18">
        <f>GASTO_NE_T2</f>
        <v>2830556</v>
      </c>
      <c r="R2" s="18">
        <f>GASTO_NE_T3</f>
        <v>5853856</v>
      </c>
      <c r="S2" s="18">
        <f>GASTO_NE_T4</f>
        <v>5853856</v>
      </c>
      <c r="T2" s="18">
        <f>GASTO_NE_T5</f>
        <v>5853856</v>
      </c>
      <c r="U2" s="18">
        <f>GASTO_NE_T6</f>
        <v>0</v>
      </c>
    </row>
    <row r="3" spans="1:25" ht="14.4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4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3023300</v>
      </c>
      <c r="Q4" s="18">
        <f>TOTAL_E_T2</f>
        <v>2830556</v>
      </c>
      <c r="R4" s="18">
        <f>TOTAL_E_T3</f>
        <v>5853856</v>
      </c>
      <c r="S4" s="18">
        <f>TOTAL_E_T4</f>
        <v>5853856</v>
      </c>
      <c r="T4" s="18">
        <f>TOTAL_E_T5</f>
        <v>5853856</v>
      </c>
      <c r="U4" s="18">
        <f>TOTAL_E_T6</f>
        <v>0</v>
      </c>
      <c r="V4" s="18"/>
    </row>
    <row r="5" spans="1:25" ht="14.45" x14ac:dyDescent="0.3">
      <c r="A5" s="3"/>
      <c r="P5" s="18"/>
      <c r="Q5" s="18"/>
      <c r="R5" s="18"/>
      <c r="S5" s="18"/>
      <c r="T5" s="18"/>
      <c r="U5" s="18"/>
      <c r="V5" s="18"/>
    </row>
    <row r="6" spans="1:25" ht="14.45" x14ac:dyDescent="0.3">
      <c r="A6" s="3"/>
      <c r="P6" s="18"/>
      <c r="Q6" s="18"/>
      <c r="R6" s="18"/>
      <c r="S6" s="18"/>
      <c r="T6" s="18"/>
      <c r="U6" s="18"/>
      <c r="V6" s="18"/>
    </row>
    <row r="7" spans="1:25" ht="14.4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45" x14ac:dyDescent="0.3">
      <c r="A8" s="3"/>
      <c r="P8" s="18"/>
      <c r="Q8" s="18"/>
      <c r="R8" s="18"/>
      <c r="S8" s="18"/>
      <c r="T8" s="18"/>
      <c r="U8" s="18"/>
    </row>
    <row r="9" spans="1:25" ht="14.45" x14ac:dyDescent="0.3">
      <c r="A9" s="3"/>
      <c r="P9" s="18"/>
      <c r="Q9" s="18"/>
      <c r="R9" s="18"/>
      <c r="S9" s="18"/>
      <c r="T9" s="18"/>
      <c r="U9" s="18"/>
    </row>
    <row r="10" spans="1:25" ht="14.45" x14ac:dyDescent="0.3">
      <c r="A10" s="3"/>
      <c r="P10" s="18"/>
      <c r="Q10" s="18"/>
      <c r="R10" s="18"/>
      <c r="S10" s="18"/>
      <c r="T10" s="18"/>
      <c r="U10" s="18"/>
    </row>
    <row r="11" spans="1:25" ht="14.45" x14ac:dyDescent="0.3">
      <c r="A11" s="3"/>
      <c r="P11" s="18"/>
      <c r="Q11" s="18"/>
      <c r="R11" s="18"/>
      <c r="S11" s="18"/>
      <c r="T11" s="18"/>
      <c r="U11" s="18"/>
    </row>
    <row r="12" spans="1:25" ht="14.45" x14ac:dyDescent="0.3">
      <c r="A12" s="3"/>
      <c r="N12" s="20"/>
      <c r="P12" s="18"/>
      <c r="Q12" s="18"/>
      <c r="R12" s="18"/>
      <c r="S12" s="18"/>
      <c r="T12" s="18"/>
      <c r="U12" s="18"/>
    </row>
    <row r="13" spans="1:25" ht="14.45" x14ac:dyDescent="0.3">
      <c r="A13" s="3"/>
      <c r="P13" s="18"/>
      <c r="Q13" s="18"/>
      <c r="R13" s="18"/>
      <c r="S13" s="18"/>
      <c r="T13" s="18"/>
      <c r="U13" s="18"/>
    </row>
    <row r="14" spans="1:25" ht="14.45" x14ac:dyDescent="0.3">
      <c r="A14" s="3"/>
      <c r="P14" s="18"/>
      <c r="Q14" s="18"/>
      <c r="R14" s="18"/>
      <c r="S14" s="18"/>
      <c r="T14" s="18"/>
      <c r="U14" s="18"/>
    </row>
    <row r="15" spans="1:25" ht="14.45" x14ac:dyDescent="0.3">
      <c r="A15" s="3"/>
      <c r="P15" s="18"/>
      <c r="Q15" s="18"/>
      <c r="R15" s="18"/>
      <c r="S15" s="18"/>
      <c r="T15" s="18"/>
      <c r="U15" s="18"/>
    </row>
    <row r="16" spans="1:25" ht="14.45" x14ac:dyDescent="0.3">
      <c r="A16" s="3"/>
      <c r="P16" s="18"/>
      <c r="Q16" s="18"/>
      <c r="R16" s="18"/>
      <c r="S16" s="18"/>
      <c r="T16" s="18"/>
      <c r="U16" s="18"/>
    </row>
    <row r="17" spans="1:21" ht="14.45" x14ac:dyDescent="0.3">
      <c r="A17" s="3"/>
      <c r="P17" s="18"/>
      <c r="Q17" s="18"/>
      <c r="R17" s="18"/>
      <c r="S17" s="18"/>
      <c r="T17" s="18"/>
      <c r="U17" s="18"/>
    </row>
    <row r="18" spans="1:21" ht="14.45" x14ac:dyDescent="0.3">
      <c r="A18" s="3"/>
      <c r="P18" s="18"/>
      <c r="Q18" s="18"/>
      <c r="R18" s="18"/>
      <c r="S18" s="18"/>
      <c r="T18" s="18"/>
      <c r="U18" s="18"/>
    </row>
    <row r="19" spans="1:21" ht="14.45" x14ac:dyDescent="0.3">
      <c r="A19" s="3"/>
      <c r="P19" s="18"/>
      <c r="Q19" s="18"/>
      <c r="R19" s="18"/>
      <c r="S19" s="18"/>
      <c r="T19" s="18"/>
      <c r="U19" s="18"/>
    </row>
    <row r="20" spans="1:21" ht="14.45" x14ac:dyDescent="0.3">
      <c r="A20" s="3"/>
      <c r="P20" s="18"/>
      <c r="Q20" s="18"/>
      <c r="R20" s="18"/>
      <c r="S20" s="18"/>
      <c r="T20" s="18"/>
      <c r="U20" s="18"/>
    </row>
    <row r="21" spans="1:21" ht="14.45" x14ac:dyDescent="0.3">
      <c r="A21" s="3"/>
      <c r="P21" s="18"/>
      <c r="Q21" s="18"/>
      <c r="R21" s="18"/>
      <c r="S21" s="18"/>
      <c r="T21" s="18"/>
      <c r="U21" s="18"/>
    </row>
    <row r="22" spans="1:21" ht="14.45" x14ac:dyDescent="0.3">
      <c r="A22" s="3"/>
      <c r="P22" s="18"/>
      <c r="Q22" s="18"/>
      <c r="R22" s="18"/>
      <c r="S22" s="18"/>
      <c r="T22" s="18"/>
      <c r="U22" s="18"/>
    </row>
    <row r="23" spans="1:21" ht="14.45" x14ac:dyDescent="0.3">
      <c r="A23" s="3"/>
      <c r="P23" s="18"/>
      <c r="Q23" s="18"/>
      <c r="R23" s="18"/>
      <c r="S23" s="18"/>
      <c r="T23" s="18"/>
      <c r="U23" s="18"/>
    </row>
    <row r="24" spans="1:21" ht="14.45" x14ac:dyDescent="0.3">
      <c r="A24" s="3"/>
      <c r="P24" s="18"/>
      <c r="Q24" s="18"/>
      <c r="R24" s="18"/>
      <c r="S24" s="18"/>
      <c r="T24" s="18"/>
      <c r="U24" s="18"/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ht="14.45" x14ac:dyDescent="0.3">
      <c r="A27" s="3"/>
      <c r="P27" s="18"/>
      <c r="Q27" s="18"/>
      <c r="R27" s="18"/>
      <c r="S27" s="18"/>
      <c r="T27" s="18"/>
      <c r="U27" s="18"/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1" zoomScale="90" zoomScaleNormal="90" workbookViewId="0">
      <selection activeCell="G19" sqref="G19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45" x14ac:dyDescent="0.3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45" x14ac:dyDescent="0.3">
      <c r="A9" s="52" t="s">
        <v>363</v>
      </c>
      <c r="B9" s="70">
        <f>SUM(B10,B19,B27,B37)</f>
        <v>3023300</v>
      </c>
      <c r="C9" s="70">
        <f t="shared" ref="C9:G9" si="0">SUM(C10,C19,C27,C37)</f>
        <v>2830556</v>
      </c>
      <c r="D9" s="70">
        <f t="shared" si="0"/>
        <v>5853856</v>
      </c>
      <c r="E9" s="70">
        <f t="shared" si="0"/>
        <v>5853856</v>
      </c>
      <c r="F9" s="70">
        <f t="shared" si="0"/>
        <v>5853856</v>
      </c>
      <c r="G9" s="70">
        <f t="shared" si="0"/>
        <v>0</v>
      </c>
    </row>
    <row r="10" spans="1:7" ht="14.45" x14ac:dyDescent="0.3">
      <c r="A10" s="53" t="s">
        <v>364</v>
      </c>
      <c r="B10" s="71">
        <f>SUM(B11:B18)</f>
        <v>3023300</v>
      </c>
      <c r="C10" s="71">
        <f t="shared" ref="C10:F10" si="1">SUM(C11:C18)</f>
        <v>2830556</v>
      </c>
      <c r="D10" s="71">
        <f t="shared" si="1"/>
        <v>5853856</v>
      </c>
      <c r="E10" s="71">
        <f t="shared" si="1"/>
        <v>5853856</v>
      </c>
      <c r="F10" s="71">
        <f t="shared" si="1"/>
        <v>5853856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45" x14ac:dyDescent="0.3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45" x14ac:dyDescent="0.3">
      <c r="A14" s="63" t="s">
        <v>368</v>
      </c>
      <c r="B14" s="72"/>
      <c r="C14" s="72"/>
      <c r="D14" s="72"/>
      <c r="E14" s="72"/>
      <c r="F14" s="72"/>
      <c r="G14" s="72"/>
    </row>
    <row r="15" spans="1:7" ht="14.45" x14ac:dyDescent="0.3">
      <c r="A15" s="63" t="s">
        <v>369</v>
      </c>
      <c r="B15" s="72"/>
      <c r="C15" s="72"/>
      <c r="D15" s="72"/>
      <c r="E15" s="72"/>
      <c r="F15" s="72"/>
      <c r="G15" s="72"/>
    </row>
    <row r="16" spans="1:7" ht="14.45" x14ac:dyDescent="0.3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ht="14.45" x14ac:dyDescent="0.3">
      <c r="A18" s="63" t="s">
        <v>372</v>
      </c>
      <c r="B18" s="72">
        <v>3023300</v>
      </c>
      <c r="C18" s="72">
        <v>2830556</v>
      </c>
      <c r="D18" s="72">
        <f>+B18+C18</f>
        <v>5853856</v>
      </c>
      <c r="E18" s="72">
        <v>5853856</v>
      </c>
      <c r="F18" s="72">
        <v>5853856</v>
      </c>
      <c r="G18" s="72">
        <f>+D18-F18</f>
        <v>0</v>
      </c>
    </row>
    <row r="19" spans="1:7" ht="14.45" x14ac:dyDescent="0.3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45" x14ac:dyDescent="0.3">
      <c r="A21" s="63" t="s">
        <v>375</v>
      </c>
      <c r="B21" s="71"/>
      <c r="C21" s="71"/>
      <c r="D21" s="71"/>
      <c r="E21" s="71"/>
      <c r="F21" s="71"/>
      <c r="G21" s="72"/>
    </row>
    <row r="22" spans="1:7" ht="14.45" x14ac:dyDescent="0.3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45" x14ac:dyDescent="0.3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45" x14ac:dyDescent="0.3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ht="14.45" x14ac:dyDescent="0.3">
      <c r="A32" s="63" t="s">
        <v>386</v>
      </c>
      <c r="B32" s="71"/>
      <c r="C32" s="71"/>
      <c r="D32" s="71"/>
      <c r="E32" s="71"/>
      <c r="F32" s="71"/>
      <c r="G32" s="72"/>
    </row>
    <row r="33" spans="1:7" ht="14.45" x14ac:dyDescent="0.3">
      <c r="A33" s="63" t="s">
        <v>387</v>
      </c>
      <c r="B33" s="71"/>
      <c r="C33" s="71"/>
      <c r="D33" s="71"/>
      <c r="E33" s="71"/>
      <c r="F33" s="71"/>
      <c r="G33" s="72"/>
    </row>
    <row r="34" spans="1:7" ht="14.45" x14ac:dyDescent="0.3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28.9" x14ac:dyDescent="0.3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3023300</v>
      </c>
      <c r="C77" s="73">
        <f t="shared" ref="C77:F77" si="10">C43+C9</f>
        <v>2830556</v>
      </c>
      <c r="D77" s="73">
        <f t="shared" si="10"/>
        <v>5853856</v>
      </c>
      <c r="E77" s="73">
        <f t="shared" si="10"/>
        <v>5853856</v>
      </c>
      <c r="F77" s="73">
        <f t="shared" si="10"/>
        <v>5853856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3023300</v>
      </c>
      <c r="Q2" s="18">
        <f>'Formato 6 c)'!C9</f>
        <v>2830556</v>
      </c>
      <c r="R2" s="18">
        <f>'Formato 6 c)'!D9</f>
        <v>5853856</v>
      </c>
      <c r="S2" s="18">
        <f>'Formato 6 c)'!E9</f>
        <v>5853856</v>
      </c>
      <c r="T2" s="18">
        <f>'Formato 6 c)'!F9</f>
        <v>5853856</v>
      </c>
      <c r="U2" s="18">
        <f>'Formato 6 c)'!G9</f>
        <v>0</v>
      </c>
    </row>
    <row r="3" spans="1:25" ht="14.4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3023300</v>
      </c>
      <c r="Q3" s="18">
        <f>'Formato 6 c)'!C10</f>
        <v>2830556</v>
      </c>
      <c r="R3" s="18">
        <f>'Formato 6 c)'!D10</f>
        <v>5853856</v>
      </c>
      <c r="S3" s="18">
        <f>'Formato 6 c)'!E10</f>
        <v>5853856</v>
      </c>
      <c r="T3" s="18">
        <f>'Formato 6 c)'!F10</f>
        <v>5853856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4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4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4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4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4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3023300</v>
      </c>
      <c r="Q11" s="18">
        <f>'Formato 6 c)'!C18</f>
        <v>2830556</v>
      </c>
      <c r="R11" s="18">
        <f>'Formato 6 c)'!D18</f>
        <v>5853856</v>
      </c>
      <c r="S11" s="18">
        <f>'Formato 6 c)'!E18</f>
        <v>5853856</v>
      </c>
      <c r="T11" s="18">
        <f>'Formato 6 c)'!F18</f>
        <v>5853856</v>
      </c>
      <c r="U11" s="18">
        <f>'Formato 6 c)'!G18</f>
        <v>0</v>
      </c>
    </row>
    <row r="12" spans="1:25" ht="14.4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4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4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45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45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45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45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45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3023300</v>
      </c>
      <c r="Q68" s="18">
        <f>'Formato 6 c)'!C77</f>
        <v>2830556</v>
      </c>
      <c r="R68" s="18">
        <f>'Formato 6 c)'!D77</f>
        <v>5853856</v>
      </c>
      <c r="S68" s="18">
        <f>'Formato 6 c)'!E77</f>
        <v>5853856</v>
      </c>
      <c r="T68" s="18">
        <f>'Formato 6 c)'!F77</f>
        <v>5853856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45" x14ac:dyDescent="0.3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45" x14ac:dyDescent="0.3">
      <c r="C7" t="str">
        <f>CONCATENATE(ENTE_PUBLICO," (a)")</f>
        <v>FIDEICOMISO CIUDAD INDUSTRIAL DE LEON,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45" x14ac:dyDescent="0.3">
      <c r="B14" t="s">
        <v>793</v>
      </c>
      <c r="C14" s="24" t="s">
        <v>3303</v>
      </c>
    </row>
    <row r="15" spans="2:3" ht="14.45" x14ac:dyDescent="0.3">
      <c r="C15" s="24">
        <v>4</v>
      </c>
    </row>
    <row r="16" spans="2:3" ht="14.45" x14ac:dyDescent="0.3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.6" x14ac:dyDescent="0.3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45" x14ac:dyDescent="0.3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45" x14ac:dyDescent="0.3">
      <c r="D26" s="92"/>
    </row>
    <row r="29" spans="4:9" ht="14.45" x14ac:dyDescent="0.3">
      <c r="D29" t="s">
        <v>3143</v>
      </c>
      <c r="E29" t="s">
        <v>3144</v>
      </c>
    </row>
    <row r="30" spans="4:9" ht="14.45" x14ac:dyDescent="0.3">
      <c r="D30" s="140">
        <v>-1.7976931348623099E+100</v>
      </c>
      <c r="E30" s="140">
        <v>1.7976931348623099E+100</v>
      </c>
    </row>
    <row r="32" spans="4:9" ht="14.45" x14ac:dyDescent="0.3">
      <c r="D32" t="s">
        <v>3145</v>
      </c>
      <c r="E32" t="s">
        <v>3146</v>
      </c>
    </row>
    <row r="33" spans="4:5" ht="14.4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45" x14ac:dyDescent="0.3">
      <c r="A5" s="159" t="str">
        <f>TRIMESTRE</f>
        <v>Del 1 de enero al 31 de diciembre de 2022 (b)</v>
      </c>
      <c r="B5" s="160"/>
      <c r="C5" s="160"/>
      <c r="D5" s="160"/>
      <c r="E5" s="160"/>
      <c r="F5" s="160"/>
      <c r="G5" s="161"/>
    </row>
    <row r="6" spans="1:7" ht="14.45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45" x14ac:dyDescent="0.3">
      <c r="A9" s="52" t="s">
        <v>400</v>
      </c>
      <c r="B9" s="66">
        <f>SUM(B10,B11,B12,B15,B16,B19)</f>
        <v>3023300</v>
      </c>
      <c r="C9" s="66">
        <f t="shared" ref="C9:F9" si="0">SUM(C10,C11,C12,C15,C16,C19)</f>
        <v>2830556</v>
      </c>
      <c r="D9" s="66">
        <f t="shared" si="0"/>
        <v>5853856</v>
      </c>
      <c r="E9" s="66">
        <f t="shared" si="0"/>
        <v>5853856</v>
      </c>
      <c r="F9" s="66">
        <f t="shared" si="0"/>
        <v>5853856</v>
      </c>
      <c r="G9" s="66">
        <f>SUM(G10,G11,G12,G15,G16,G19)</f>
        <v>0</v>
      </c>
    </row>
    <row r="10" spans="1:7" ht="14.45" x14ac:dyDescent="0.3">
      <c r="A10" s="53" t="s">
        <v>401</v>
      </c>
      <c r="B10" s="67">
        <v>3023300</v>
      </c>
      <c r="C10" s="67">
        <v>2830556</v>
      </c>
      <c r="D10" s="67">
        <f>+B10+C10</f>
        <v>5853856</v>
      </c>
      <c r="E10" s="67">
        <v>5853856</v>
      </c>
      <c r="F10" s="67">
        <v>5853856</v>
      </c>
      <c r="G10" s="67">
        <f>+D10-F10</f>
        <v>0</v>
      </c>
    </row>
    <row r="11" spans="1:7" ht="14.45" x14ac:dyDescent="0.3">
      <c r="A11" s="53" t="s">
        <v>402</v>
      </c>
      <c r="B11" s="67"/>
      <c r="C11" s="67"/>
      <c r="D11" s="67"/>
      <c r="E11" s="67"/>
      <c r="F11" s="67"/>
      <c r="G11" s="67"/>
    </row>
    <row r="12" spans="1:7" ht="14.45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45" x14ac:dyDescent="0.3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45" x14ac:dyDescent="0.3">
      <c r="A17" s="63" t="s">
        <v>408</v>
      </c>
      <c r="B17" s="67"/>
      <c r="C17" s="67"/>
      <c r="D17" s="67"/>
      <c r="E17" s="67"/>
      <c r="F17" s="67"/>
      <c r="G17" s="67"/>
    </row>
    <row r="18" spans="1:7" ht="14.45" x14ac:dyDescent="0.3">
      <c r="A18" s="63" t="s">
        <v>409</v>
      </c>
      <c r="B18" s="67"/>
      <c r="C18" s="67"/>
      <c r="D18" s="67"/>
      <c r="E18" s="67"/>
      <c r="F18" s="67"/>
      <c r="G18" s="67"/>
    </row>
    <row r="19" spans="1:7" ht="14.45" x14ac:dyDescent="0.3">
      <c r="A19" s="53" t="s">
        <v>410</v>
      </c>
      <c r="B19" s="67"/>
      <c r="C19" s="67"/>
      <c r="D19" s="67"/>
      <c r="E19" s="67"/>
      <c r="F19" s="67"/>
      <c r="G19" s="67"/>
    </row>
    <row r="20" spans="1:7" ht="14.45" x14ac:dyDescent="0.3">
      <c r="A20" s="54"/>
      <c r="B20" s="68"/>
      <c r="C20" s="68"/>
      <c r="D20" s="68"/>
      <c r="E20" s="68"/>
      <c r="F20" s="68"/>
      <c r="G20" s="68"/>
    </row>
    <row r="21" spans="1:7" s="24" customFormat="1" ht="14.45" x14ac:dyDescent="0.3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45" x14ac:dyDescent="0.3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45" x14ac:dyDescent="0.3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45" x14ac:dyDescent="0.3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45" x14ac:dyDescent="0.3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ht="14.45" x14ac:dyDescent="0.3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3023300</v>
      </c>
      <c r="C33" s="66">
        <f t="shared" ref="C33:G33" si="6">C21+C9</f>
        <v>2830556</v>
      </c>
      <c r="D33" s="66">
        <f t="shared" si="6"/>
        <v>5853856</v>
      </c>
      <c r="E33" s="66">
        <f t="shared" si="6"/>
        <v>5853856</v>
      </c>
      <c r="F33" s="66">
        <f t="shared" si="6"/>
        <v>5853856</v>
      </c>
      <c r="G33" s="66">
        <f t="shared" si="6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3023300</v>
      </c>
      <c r="Q2" s="18">
        <f>'Formato 6 d)'!C9</f>
        <v>2830556</v>
      </c>
      <c r="R2" s="18">
        <f>'Formato 6 d)'!D9</f>
        <v>5853856</v>
      </c>
      <c r="S2" s="18">
        <f>'Formato 6 d)'!E9</f>
        <v>5853856</v>
      </c>
      <c r="T2" s="18">
        <f>'Formato 6 d)'!F9</f>
        <v>5853856</v>
      </c>
      <c r="U2" s="18">
        <f>'Formato 6 d)'!G9</f>
        <v>0</v>
      </c>
    </row>
    <row r="3" spans="1:25" ht="14.4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3023300</v>
      </c>
      <c r="Q3" s="18">
        <f>'Formato 6 d)'!C10</f>
        <v>2830556</v>
      </c>
      <c r="R3" s="18">
        <f>'Formato 6 d)'!D10</f>
        <v>5853856</v>
      </c>
      <c r="S3" s="18">
        <f>'Formato 6 d)'!E10</f>
        <v>5853856</v>
      </c>
      <c r="T3" s="18">
        <f>'Formato 6 d)'!F10</f>
        <v>5853856</v>
      </c>
      <c r="U3" s="18">
        <f>'Formato 6 d)'!G10</f>
        <v>0</v>
      </c>
      <c r="V3" s="18"/>
    </row>
    <row r="4" spans="1:25" ht="14.4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4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4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4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4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4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4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4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4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4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45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45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45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45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45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3023300</v>
      </c>
      <c r="Q24" s="18">
        <f>'Formato 6 d)'!C33</f>
        <v>2830556</v>
      </c>
      <c r="R24" s="18">
        <f>'Formato 6 d)'!D33</f>
        <v>5853856</v>
      </c>
      <c r="S24" s="18">
        <f>'Formato 6 d)'!E33</f>
        <v>5853856</v>
      </c>
      <c r="T24" s="18">
        <f>'Formato 6 d)'!F33</f>
        <v>5853856</v>
      </c>
      <c r="U24" s="18">
        <f>'Formato 6 d)'!G33</f>
        <v>0</v>
      </c>
    </row>
    <row r="25" spans="1:21" ht="14.45" x14ac:dyDescent="0.3">
      <c r="A25" s="3"/>
      <c r="P25" s="18"/>
      <c r="Q25" s="18"/>
      <c r="R25" s="18"/>
      <c r="S25" s="18"/>
      <c r="T25" s="18"/>
      <c r="U25" s="18"/>
    </row>
    <row r="26" spans="1:21" ht="14.45" x14ac:dyDescent="0.3">
      <c r="A26" s="3"/>
      <c r="P26" s="18"/>
      <c r="Q26" s="18"/>
      <c r="R26" s="18"/>
      <c r="S26" s="18"/>
      <c r="T26" s="18"/>
      <c r="U26" s="18"/>
    </row>
    <row r="27" spans="1:21" ht="14.45" x14ac:dyDescent="0.3">
      <c r="A27" s="3"/>
      <c r="P27" s="18"/>
      <c r="Q27" s="18"/>
      <c r="R27" s="18"/>
      <c r="S27" s="18"/>
      <c r="T27" s="18"/>
      <c r="U27" s="18"/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45" x14ac:dyDescent="0.3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45" x14ac:dyDescent="0.3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45" x14ac:dyDescent="0.3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45" x14ac:dyDescent="0.3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45" x14ac:dyDescent="0.3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45" x14ac:dyDescent="0.3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45" x14ac:dyDescent="0.3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45" x14ac:dyDescent="0.3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45" x14ac:dyDescent="0.3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45" x14ac:dyDescent="0.3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45" x14ac:dyDescent="0.3">
      <c r="A21" s="54"/>
      <c r="B21" s="54"/>
      <c r="C21" s="54"/>
      <c r="D21" s="54"/>
      <c r="E21" s="54"/>
      <c r="F21" s="54"/>
      <c r="G21" s="54"/>
    </row>
    <row r="22" spans="1:7" ht="14.45" x14ac:dyDescent="0.3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45" x14ac:dyDescent="0.3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45" x14ac:dyDescent="0.3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45" x14ac:dyDescent="0.3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45" x14ac:dyDescent="0.3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45" x14ac:dyDescent="0.3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ht="14.45" x14ac:dyDescent="0.3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45" x14ac:dyDescent="0.3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45" x14ac:dyDescent="0.3">
      <c r="A31" s="54"/>
      <c r="B31" s="54"/>
      <c r="C31" s="54"/>
      <c r="D31" s="54"/>
      <c r="E31" s="54"/>
      <c r="F31" s="54"/>
      <c r="G31" s="54"/>
    </row>
    <row r="32" spans="1:7" ht="14.45" x14ac:dyDescent="0.3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45" x14ac:dyDescent="0.3">
      <c r="A33" s="54"/>
      <c r="B33" s="54"/>
      <c r="C33" s="54"/>
      <c r="D33" s="54"/>
      <c r="E33" s="54"/>
      <c r="F33" s="54"/>
      <c r="G33" s="54"/>
    </row>
    <row r="34" spans="1:7" ht="14.45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45" hidden="1" x14ac:dyDescent="0.3">
      <c r="A39" s="7"/>
      <c r="B39" s="7"/>
      <c r="C39" s="7"/>
      <c r="D39" s="7"/>
      <c r="E39" s="7"/>
      <c r="F39" s="7"/>
      <c r="G39" s="7"/>
    </row>
    <row r="40" spans="1:7" ht="14.45" hidden="1" x14ac:dyDescent="0.3">
      <c r="A40" s="7"/>
      <c r="B40" s="7"/>
      <c r="C40" s="7"/>
      <c r="D40" s="7"/>
      <c r="E40" s="7"/>
      <c r="F40" s="7"/>
      <c r="G40" s="7"/>
    </row>
    <row r="41" spans="1:7" ht="14.45" hidden="1" x14ac:dyDescent="0.3">
      <c r="A41" s="7"/>
      <c r="B41" s="7"/>
      <c r="C41" s="7"/>
      <c r="D41" s="7"/>
      <c r="E41" s="7"/>
      <c r="F41" s="7"/>
      <c r="G41" s="7"/>
    </row>
    <row r="42" spans="1:7" ht="14.45" hidden="1" x14ac:dyDescent="0.3">
      <c r="A42" s="7"/>
      <c r="B42" s="7"/>
      <c r="C42" s="7"/>
      <c r="D42" s="7"/>
      <c r="E42" s="7"/>
      <c r="F42" s="7"/>
      <c r="G42" s="7"/>
    </row>
    <row r="43" spans="1:7" ht="14.45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45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45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45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45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45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45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45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45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45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45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45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45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45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45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45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45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45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45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45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45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45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45" x14ac:dyDescent="0.3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45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45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45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45" x14ac:dyDescent="0.3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45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45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45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45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45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45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45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45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45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45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45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45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45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45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45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45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45" x14ac:dyDescent="0.3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45" x14ac:dyDescent="0.3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45" x14ac:dyDescent="0.3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45" x14ac:dyDescent="0.3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45" x14ac:dyDescent="0.3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45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45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45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45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45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45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45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45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45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45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45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45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45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45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45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45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45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45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45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45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45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45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ht="14.45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45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ht="14.45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45" x14ac:dyDescent="0.3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45" x14ac:dyDescent="0.3">
      <c r="A17" s="54"/>
      <c r="B17" s="54"/>
      <c r="C17" s="54"/>
      <c r="D17" s="54"/>
      <c r="E17" s="54"/>
      <c r="F17" s="54"/>
      <c r="G17" s="54"/>
    </row>
    <row r="18" spans="1:7" ht="14.45" x14ac:dyDescent="0.3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45" x14ac:dyDescent="0.3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45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45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45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45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45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45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45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45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45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45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45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45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45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45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45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45" x14ac:dyDescent="0.3">
      <c r="P23" s="18"/>
      <c r="Q23" s="18"/>
      <c r="R23" s="18"/>
      <c r="S23" s="18"/>
      <c r="T23" s="18"/>
      <c r="U23" s="18"/>
    </row>
    <row r="24" spans="1:21" ht="14.45" x14ac:dyDescent="0.3">
      <c r="P24" s="18"/>
      <c r="Q24" s="18"/>
      <c r="R24" s="18"/>
      <c r="S24" s="18"/>
      <c r="T24" s="18"/>
      <c r="U24" s="18"/>
    </row>
    <row r="25" spans="1:21" ht="14.45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45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45" x14ac:dyDescent="0.3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45" x14ac:dyDescent="0.3">
      <c r="A3" s="162" t="s">
        <v>496</v>
      </c>
      <c r="B3" s="163"/>
      <c r="C3" s="163"/>
      <c r="D3" s="163"/>
      <c r="E3" s="163"/>
      <c r="F3" s="164"/>
    </row>
    <row r="4" spans="1:7" ht="28.9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45" x14ac:dyDescent="0.3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45" x14ac:dyDescent="0.3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45" x14ac:dyDescent="0.3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45" x14ac:dyDescent="0.3">
      <c r="A13" s="139" t="s">
        <v>509</v>
      </c>
      <c r="B13" s="60"/>
      <c r="C13" s="60"/>
      <c r="D13" s="60"/>
      <c r="E13" s="60"/>
      <c r="F13" s="60"/>
    </row>
    <row r="14" spans="1:7" ht="14.45" x14ac:dyDescent="0.3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45" x14ac:dyDescent="0.3">
      <c r="A17" s="139" t="s">
        <v>509</v>
      </c>
      <c r="B17" s="60"/>
      <c r="C17" s="60"/>
      <c r="D17" s="60"/>
      <c r="E17" s="60"/>
      <c r="F17" s="60"/>
    </row>
    <row r="18" spans="1:6" ht="14.45" x14ac:dyDescent="0.3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45" x14ac:dyDescent="0.3">
      <c r="A22" s="64" t="s">
        <v>515</v>
      </c>
      <c r="B22" s="146"/>
      <c r="C22" s="146"/>
      <c r="D22" s="146"/>
      <c r="E22" s="146"/>
      <c r="F22" s="146"/>
    </row>
    <row r="23" spans="1:6" ht="14.45" x14ac:dyDescent="0.3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45" x14ac:dyDescent="0.3">
      <c r="A25" s="137" t="s">
        <v>518</v>
      </c>
      <c r="B25" s="147"/>
      <c r="C25" s="60"/>
      <c r="D25" s="60"/>
      <c r="E25" s="60"/>
      <c r="F25" s="60"/>
    </row>
    <row r="26" spans="1:6" ht="14.45" x14ac:dyDescent="0.3">
      <c r="A26" s="138"/>
      <c r="B26" s="54"/>
      <c r="C26" s="54"/>
      <c r="D26" s="54"/>
      <c r="E26" s="54"/>
      <c r="F26" s="54"/>
    </row>
    <row r="27" spans="1:6" ht="14.45" x14ac:dyDescent="0.3">
      <c r="A27" s="136" t="s">
        <v>519</v>
      </c>
      <c r="B27" s="54"/>
      <c r="C27" s="54"/>
      <c r="D27" s="54"/>
      <c r="E27" s="54"/>
      <c r="F27" s="54"/>
    </row>
    <row r="28" spans="1:6" ht="14.45" x14ac:dyDescent="0.3">
      <c r="A28" s="137" t="s">
        <v>520</v>
      </c>
      <c r="B28" s="60"/>
      <c r="C28" s="60"/>
      <c r="D28" s="60"/>
      <c r="E28" s="60"/>
      <c r="F28" s="60"/>
    </row>
    <row r="29" spans="1:6" ht="14.45" x14ac:dyDescent="0.3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45" x14ac:dyDescent="0.3">
      <c r="A31" s="137" t="s">
        <v>506</v>
      </c>
      <c r="B31" s="60"/>
      <c r="C31" s="60"/>
      <c r="D31" s="60"/>
      <c r="E31" s="60"/>
      <c r="F31" s="60"/>
    </row>
    <row r="32" spans="1:6" ht="14.45" x14ac:dyDescent="0.3">
      <c r="A32" s="137" t="s">
        <v>510</v>
      </c>
      <c r="B32" s="60"/>
      <c r="C32" s="60"/>
      <c r="D32" s="60"/>
      <c r="E32" s="60"/>
      <c r="F32" s="60"/>
    </row>
    <row r="33" spans="1:6" ht="14.45" x14ac:dyDescent="0.3">
      <c r="A33" s="137" t="s">
        <v>522</v>
      </c>
      <c r="B33" s="60"/>
      <c r="C33" s="60"/>
      <c r="D33" s="60"/>
      <c r="E33" s="60"/>
      <c r="F33" s="60"/>
    </row>
    <row r="34" spans="1:6" ht="14.45" x14ac:dyDescent="0.3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45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45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45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45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45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45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45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45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45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45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45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45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45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82"/>
  <sheetViews>
    <sheetView showGridLines="0" tabSelected="1" topLeftCell="B1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45" x14ac:dyDescent="0.3">
      <c r="A4" s="159" t="str">
        <f>PERIODO_INFORME</f>
        <v>Al 31 de diciembre de 2021 y al 31 de diciembre de 2022 (b)</v>
      </c>
      <c r="B4" s="160"/>
      <c r="C4" s="160"/>
      <c r="D4" s="160"/>
      <c r="E4" s="160"/>
      <c r="F4" s="161"/>
    </row>
    <row r="5" spans="1:6" ht="14.45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9" x14ac:dyDescent="0.3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45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ht="14.45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ht="14.45" x14ac:dyDescent="0.3">
      <c r="A9" s="95" t="s">
        <v>3</v>
      </c>
      <c r="B9" s="60">
        <f>SUM(B10:B16)</f>
        <v>257904</v>
      </c>
      <c r="C9" s="60">
        <f>SUM(C10:C16)</f>
        <v>3210517</v>
      </c>
      <c r="D9" s="100" t="s">
        <v>54</v>
      </c>
      <c r="E9" s="60">
        <f>SUM(E10:E18)</f>
        <v>0</v>
      </c>
      <c r="F9" s="60">
        <f>SUM(F10:F18)</f>
        <v>38525</v>
      </c>
    </row>
    <row r="10" spans="1:6" ht="14.45" x14ac:dyDescent="0.3">
      <c r="A10" s="96" t="s">
        <v>4</v>
      </c>
      <c r="B10" s="60">
        <v>30</v>
      </c>
      <c r="C10" s="60">
        <v>2187</v>
      </c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>
        <v>257874</v>
      </c>
      <c r="C12" s="60">
        <v>3208330</v>
      </c>
      <c r="D12" s="101" t="s">
        <v>57</v>
      </c>
      <c r="E12" s="60"/>
      <c r="F12" s="60"/>
    </row>
    <row r="13" spans="1:6" ht="14.45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45" x14ac:dyDescent="0.3">
      <c r="A16" s="96" t="s">
        <v>10</v>
      </c>
      <c r="B16" s="60"/>
      <c r="C16" s="60"/>
      <c r="D16" s="101" t="s">
        <v>61</v>
      </c>
      <c r="E16" s="60">
        <v>0</v>
      </c>
      <c r="F16" s="60">
        <v>38525</v>
      </c>
    </row>
    <row r="17" spans="1:6" ht="14.45" x14ac:dyDescent="0.3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ht="14.45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ht="14.45" x14ac:dyDescent="0.3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45" x14ac:dyDescent="0.3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45" x14ac:dyDescent="0.3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257904</v>
      </c>
      <c r="C47" s="61">
        <f>C9+C17+C25+C31+C38+C41</f>
        <v>3210517</v>
      </c>
      <c r="D47" s="99" t="s">
        <v>91</v>
      </c>
      <c r="E47" s="61">
        <f>E9+E19+E23+E26+E27+E31+E38+E42</f>
        <v>0</v>
      </c>
      <c r="F47" s="61">
        <f>F9+F19+F23+F26+F27+F31+F38+F42</f>
        <v>38525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60219999</v>
      </c>
      <c r="C52" s="60">
        <v>21475961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1010733</v>
      </c>
      <c r="C53" s="60">
        <v>1010733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-2271659</v>
      </c>
      <c r="C55" s="60">
        <v>-2256677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2419</v>
      </c>
      <c r="C56" s="60">
        <v>2419</v>
      </c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0</v>
      </c>
      <c r="F59" s="61">
        <f>F47+F57</f>
        <v>38525</v>
      </c>
    </row>
    <row r="60" spans="1:6" x14ac:dyDescent="0.25">
      <c r="A60" s="55" t="s">
        <v>50</v>
      </c>
      <c r="B60" s="61">
        <f>SUM(B50:B58)</f>
        <v>59145208</v>
      </c>
      <c r="C60" s="61">
        <f>SUM(C50:C58)</f>
        <v>20416152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59403112</v>
      </c>
      <c r="C62" s="61">
        <f>SUM(C47+C60)</f>
        <v>23626669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111335635</v>
      </c>
      <c r="F63" s="77">
        <f>SUM(F64:F66)</f>
        <v>72573415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185249668</v>
      </c>
      <c r="F66" s="77">
        <v>146487448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-51932523</v>
      </c>
      <c r="F68" s="77">
        <f>SUM(F69:F73)</f>
        <v>-48985271</v>
      </c>
    </row>
    <row r="69" spans="1:6" x14ac:dyDescent="0.25">
      <c r="A69" s="12"/>
      <c r="B69" s="54"/>
      <c r="C69" s="54"/>
      <c r="D69" s="103" t="s">
        <v>107</v>
      </c>
      <c r="E69" s="77">
        <v>-2947252</v>
      </c>
      <c r="F69" s="77">
        <v>-833629</v>
      </c>
    </row>
    <row r="70" spans="1:6" x14ac:dyDescent="0.25">
      <c r="A70" s="12"/>
      <c r="B70" s="54"/>
      <c r="C70" s="54"/>
      <c r="D70" s="103" t="s">
        <v>108</v>
      </c>
      <c r="E70" s="77">
        <v>-48985271</v>
      </c>
      <c r="F70" s="77">
        <v>-48151642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59403112</v>
      </c>
      <c r="F79" s="61">
        <f>F63+F68+F75</f>
        <v>23588144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59403112</v>
      </c>
      <c r="F81" s="61">
        <f>F59+F79</f>
        <v>23626669</v>
      </c>
    </row>
    <row r="82" spans="1:6" x14ac:dyDescent="0.25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4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45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45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257904</v>
      </c>
      <c r="Q4" s="18">
        <f>'Formato 1'!C9</f>
        <v>3210517</v>
      </c>
    </row>
    <row r="5" spans="1:17" ht="14.45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</v>
      </c>
      <c r="Q5" s="18">
        <f>'Formato 1'!C10</f>
        <v>2187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45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257874</v>
      </c>
      <c r="Q7" s="18">
        <f>'Formato 1'!C12</f>
        <v>3208330</v>
      </c>
    </row>
    <row r="8" spans="1:17" ht="14.45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45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45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ht="14.45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45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45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45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45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45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45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45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257904</v>
      </c>
      <c r="Q42" s="18">
        <f>'Formato 1'!C47</f>
        <v>3210517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60219999</v>
      </c>
      <c r="Q46">
        <f>'Formato 1'!C52</f>
        <v>21475961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1010733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-2271659</v>
      </c>
      <c r="Q49">
        <f>'Formato 1'!C55</f>
        <v>-2256677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2419</v>
      </c>
      <c r="Q50">
        <f>'Formato 1'!C56</f>
        <v>2419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59145208</v>
      </c>
      <c r="Q53">
        <f>'Formato 1'!C60</f>
        <v>20416152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59403112</v>
      </c>
      <c r="Q54">
        <f>'Formato 1'!C62</f>
        <v>23626669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0</v>
      </c>
      <c r="Q57">
        <f>'Formato 1'!F9</f>
        <v>38525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0</v>
      </c>
      <c r="Q64">
        <f>'Formato 1'!F16</f>
        <v>38525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0</v>
      </c>
      <c r="Q95">
        <f>'Formato 1'!F47</f>
        <v>38525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0</v>
      </c>
      <c r="Q104">
        <f>'Formato 1'!F59</f>
        <v>38525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111335635</v>
      </c>
      <c r="Q106">
        <f>'Formato 1'!F63</f>
        <v>72573415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185249668</v>
      </c>
      <c r="Q109">
        <f>'Formato 1'!F66</f>
        <v>146487448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-51932523</v>
      </c>
      <c r="Q110">
        <f>'Formato 1'!F68</f>
        <v>-48985271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-2947252</v>
      </c>
      <c r="Q111">
        <f>'Formato 1'!F69</f>
        <v>-833629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-48985271</v>
      </c>
      <c r="Q112">
        <f>'Formato 1'!F70</f>
        <v>-48151642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59403112</v>
      </c>
      <c r="Q119">
        <f>'Formato 1'!F79</f>
        <v>23588144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59403112</v>
      </c>
      <c r="Q120">
        <f>'Formato 1'!F81</f>
        <v>23626669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B42" sqref="B4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45" x14ac:dyDescent="0.3">
      <c r="A4" s="159" t="str">
        <f>PERIODO_INFORME</f>
        <v>Al 31 de diciembre de 2021 y al 31 de diciembre de 2022 (b)</v>
      </c>
      <c r="B4" s="160"/>
      <c r="C4" s="160"/>
      <c r="D4" s="160"/>
      <c r="E4" s="160"/>
      <c r="F4" s="160"/>
      <c r="G4" s="160"/>
      <c r="H4" s="161"/>
    </row>
    <row r="5" spans="1:9" ht="14.45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45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45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45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45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45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45" x14ac:dyDescent="0.3">
      <c r="A17" s="54"/>
      <c r="B17" s="12"/>
      <c r="C17" s="12"/>
      <c r="D17" s="12"/>
      <c r="E17" s="12"/>
      <c r="F17" s="12"/>
      <c r="G17" s="12"/>
      <c r="H17" s="12"/>
    </row>
    <row r="18" spans="1:8" ht="14.45" x14ac:dyDescent="0.3">
      <c r="A18" s="106" t="s">
        <v>136</v>
      </c>
      <c r="B18" s="61">
        <v>38525</v>
      </c>
      <c r="C18" s="132"/>
      <c r="D18" s="132"/>
      <c r="E18" s="132"/>
      <c r="F18" s="61">
        <v>0</v>
      </c>
      <c r="G18" s="132"/>
      <c r="H18" s="132"/>
    </row>
    <row r="19" spans="1:8" ht="14.45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38525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45" x14ac:dyDescent="0.3">
      <c r="A21" s="54"/>
      <c r="B21" s="54"/>
      <c r="C21" s="54"/>
      <c r="D21" s="54"/>
      <c r="E21" s="54"/>
      <c r="F21" s="54"/>
      <c r="G21" s="54"/>
      <c r="H21" s="54"/>
    </row>
    <row r="22" spans="1:8" ht="16.149999999999999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45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45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45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45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45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45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45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45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45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38525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38525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45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45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45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45" x14ac:dyDescent="0.3">
      <c r="A18" s="3"/>
    </row>
    <row r="19" spans="1:20" ht="14.45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11" sqref="J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45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45" x14ac:dyDescent="0.3">
      <c r="A4" s="159" t="str">
        <f>TRIMESTRE</f>
        <v>Del 1 de enero al 31 de diciembre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45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2022 (k)</v>
      </c>
      <c r="J6" s="131" t="str">
        <f>MONTO2</f>
        <v>Monto pagado de la inversión actualizado al 31 de diciembre de 2022 (l)</v>
      </c>
      <c r="K6" s="131" t="str">
        <f>SALDO_PENDIENTE</f>
        <v>Saldo pendiente por pagar de la inversión al 31 de diciembre de 2022 (m = g – l)</v>
      </c>
    </row>
    <row r="7" spans="1:12" ht="14.45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45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45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45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45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45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45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45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45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45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45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45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45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45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4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4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4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user</cp:lastModifiedBy>
  <cp:lastPrinted>2017-02-04T00:56:20Z</cp:lastPrinted>
  <dcterms:created xsi:type="dcterms:W3CDTF">2017-01-19T17:59:06Z</dcterms:created>
  <dcterms:modified xsi:type="dcterms:W3CDTF">2023-01-13T14:32:34Z</dcterms:modified>
</cp:coreProperties>
</file>